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<sst xmlns="http://schemas.openxmlformats.org/spreadsheetml/2006/main" count="221" uniqueCount="194">
  <si>
    <t>Month</t>
  </si>
  <si>
    <t>Pay</t>
  </si>
  <si>
    <t>DA</t>
  </si>
  <si>
    <t>HRA</t>
  </si>
  <si>
    <t>CCA</t>
  </si>
  <si>
    <t>MA</t>
  </si>
  <si>
    <t>Pension</t>
  </si>
  <si>
    <t>Other</t>
  </si>
  <si>
    <t>Total</t>
  </si>
  <si>
    <t>GPF</t>
  </si>
  <si>
    <t>SPF</t>
  </si>
  <si>
    <t>SWF</t>
  </si>
  <si>
    <t>LIC</t>
  </si>
  <si>
    <t>PTAX</t>
  </si>
  <si>
    <t>HF</t>
  </si>
  <si>
    <t>CPS</t>
  </si>
  <si>
    <t>ELS</t>
  </si>
  <si>
    <t>DA Arrear 1</t>
  </si>
  <si>
    <t>DA Arrear 2</t>
  </si>
  <si>
    <t>Pay Commn.</t>
  </si>
  <si>
    <t>Bonus</t>
  </si>
  <si>
    <t>Housing Loan Interest, if any</t>
  </si>
  <si>
    <t>Insurance Premium - quartarly</t>
  </si>
  <si>
    <t>Insurance Premium - Halfyearly</t>
  </si>
  <si>
    <t>Insurance Premium - Annual</t>
  </si>
  <si>
    <t>Housing Loan Principal, if any</t>
  </si>
  <si>
    <t>TOTAL</t>
  </si>
  <si>
    <t>BHARATHIAR UNIVERSITY, COIMBATORE - 46</t>
  </si>
  <si>
    <t>EMPLOYEE NO. &amp; NAME</t>
  </si>
  <si>
    <t>DESIGNATION</t>
  </si>
  <si>
    <t>PAN NO.</t>
  </si>
  <si>
    <t xml:space="preserve">    Perquisite (Excluding cash allowance, if any)</t>
  </si>
  <si>
    <t xml:space="preserve">     A. Actual HRA received of</t>
  </si>
  <si>
    <t xml:space="preserve">     C. Chennai employees 50% of salary other 40%</t>
  </si>
  <si>
    <t xml:space="preserve">     Least of the above 3 should be taken to outer column for HRA exemption</t>
  </si>
  <si>
    <t>3. GROSS SALARY INCOME (1-2)</t>
  </si>
  <si>
    <t>5. TAXABLE SALARY INCOME (3-4)</t>
  </si>
  <si>
    <t xml:space="preserve">    (ie. Deduct Professional Tax from Gross Salary Income)</t>
  </si>
  <si>
    <t>6. INCOME FROM HOUSE PROPERTY</t>
  </si>
  <si>
    <t xml:space="preserve">    Gross Annual Value</t>
  </si>
  <si>
    <t xml:space="preserve">    Less: Deduction for interest payable on Housing Loan</t>
  </si>
  <si>
    <t xml:space="preserve">             (Please refer Note1 in Page No.3)</t>
  </si>
  <si>
    <t>8. GROSS TOTAL INCOME</t>
  </si>
  <si>
    <t xml:space="preserve">    a) G.P.F.</t>
  </si>
  <si>
    <t xml:space="preserve">    C) L.I.C. (Self/Wife or Husband/Child)</t>
  </si>
  <si>
    <t xml:space="preserve">    d) P.P.F.</t>
  </si>
  <si>
    <t xml:space="preserve">    e) U.T.I. - ULIP (Self/Wife or Husband/Child)</t>
  </si>
  <si>
    <t xml:space="preserve">     f) N.S.C. - VIII Issue</t>
  </si>
  <si>
    <t xml:space="preserve">     g) Tuition Fees (please Ref. Note.2 in Page No.3)</t>
  </si>
  <si>
    <t xml:space="preserve">      i) Housing Loan Principal</t>
  </si>
  <si>
    <t xml:space="preserve">     h)  Subscription of equity shares/debentures or Units of infrastructure</t>
  </si>
  <si>
    <t xml:space="preserve">          sectors - Infrastructure Bonds like ICICI and IDBI</t>
  </si>
  <si>
    <t xml:space="preserve">         five years</t>
  </si>
  <si>
    <t xml:space="preserve">      like Jeevan Suraksha (or) Annuity Plan of other insurance companies</t>
  </si>
  <si>
    <t>U.T.I. - ULIP</t>
  </si>
  <si>
    <t>N.S.C. - VIII Issue</t>
  </si>
  <si>
    <t>Other income, if any</t>
  </si>
  <si>
    <t>Fixed Deposit</t>
  </si>
  <si>
    <t>Jevan Suraksha</t>
  </si>
  <si>
    <t>Equity Share ICICI / IDBI</t>
  </si>
  <si>
    <t>LIC details</t>
  </si>
  <si>
    <t>SECTION / DEPARTMENT</t>
  </si>
  <si>
    <r>
      <rPr>
        <b/>
        <sz val="10"/>
        <rFont val="Arial"/>
        <family val="2"/>
      </rPr>
      <t>1. SALARY INCOME</t>
    </r>
    <r>
      <rPr>
        <sz val="10"/>
        <rFont val="Arial"/>
        <family val="2"/>
      </rPr>
      <t xml:space="preserve">: Including HRA, Honorarium, Taxable Allowances, </t>
    </r>
  </si>
  <si>
    <r>
      <rPr>
        <b/>
        <sz val="10"/>
        <rFont val="Arial"/>
        <family val="2"/>
      </rPr>
      <t>2. LESS:</t>
    </r>
    <r>
      <rPr>
        <sz val="10"/>
        <rFont val="Arial"/>
        <family val="2"/>
      </rPr>
      <t xml:space="preserve"> House Rent Allowance (Sec.10(13A) &amp; Rule 2A)</t>
    </r>
  </si>
  <si>
    <r>
      <t xml:space="preserve">4. </t>
    </r>
    <r>
      <rPr>
        <b/>
        <sz val="10"/>
        <rFont val="Arial"/>
        <family val="2"/>
      </rPr>
      <t xml:space="preserve">PROFESSIONAL TAX </t>
    </r>
    <r>
      <rPr>
        <sz val="10"/>
        <rFont val="Arial"/>
        <family val="2"/>
      </rPr>
      <t>(U/s.16 (iii) I</t>
    </r>
  </si>
  <si>
    <r>
      <rPr>
        <b/>
        <sz val="10"/>
        <rFont val="Arial"/>
        <family val="2"/>
      </rPr>
      <t>7. ADD:</t>
    </r>
    <r>
      <rPr>
        <sz val="10"/>
        <rFont val="Arial"/>
        <family val="2"/>
      </rPr>
      <t xml:space="preserve"> Any other Income (if any)</t>
    </r>
  </si>
  <si>
    <r>
      <t xml:space="preserve">  ii. U/s. </t>
    </r>
    <r>
      <rPr>
        <b/>
        <sz val="10"/>
        <rFont val="Arial"/>
        <family val="2"/>
      </rPr>
      <t>80CCC:</t>
    </r>
    <r>
      <rPr>
        <sz val="10"/>
        <rFont val="Arial"/>
        <family val="2"/>
      </rPr>
      <t xml:space="preserve"> Amount deposited in any annuity or Pension Plan of LIC</t>
    </r>
  </si>
  <si>
    <t>Employee No &amp; Name</t>
  </si>
  <si>
    <t>Designation</t>
  </si>
  <si>
    <t>PAN No.</t>
  </si>
  <si>
    <t>Department / Section</t>
  </si>
  <si>
    <t>TDS</t>
  </si>
  <si>
    <t xml:space="preserve">          Brothers or sisters dependent on such individual for specified diseases and </t>
  </si>
  <si>
    <t>Medical Insurance premium (Under Section 80D)</t>
  </si>
  <si>
    <t>Medical Treatment (Under Section 80DD)</t>
  </si>
  <si>
    <t>Medical Treatment for specific diseases (Under section 80DDB)</t>
  </si>
  <si>
    <t>Interese for higher education loan (Under Section 80 E)</t>
  </si>
  <si>
    <t>National Relief Fund (Under Section 80G)</t>
  </si>
  <si>
    <t>Deduction in respect of handicapped persons (Under Section 80 U)</t>
  </si>
  <si>
    <t>NIL</t>
  </si>
  <si>
    <t>CERTIFICATE</t>
  </si>
  <si>
    <t>1. Certified that I am occupying the house allotted by the accommodation.</t>
  </si>
  <si>
    <t>p.m.</t>
  </si>
  <si>
    <t>towards LIC premium and policies are kept alive</t>
  </si>
  <si>
    <t>is being paid by me towards a C.T.D.and the cumulative time</t>
  </si>
  <si>
    <t xml:space="preserve">    for 10/15 years.</t>
  </si>
  <si>
    <t>Station:</t>
  </si>
  <si>
    <t>Date:</t>
  </si>
  <si>
    <t>Signature:</t>
  </si>
  <si>
    <t xml:space="preserve">Note 1: For one self occupied property Gross Annual Value is NIL.  Deduction for Interest payable on housing </t>
  </si>
  <si>
    <t xml:space="preserve">           and the house property is acquired or constructed within 3 years from the end of the year in which such</t>
  </si>
  <si>
    <t xml:space="preserve">           housing loan would represent the amount of loss which would be eligible for set off against the salary</t>
  </si>
  <si>
    <t xml:space="preserve">           income.</t>
  </si>
  <si>
    <t>Note 2: Any sum paid by an individual, as tuition fees (excluding any payment towards any development fees</t>
  </si>
  <si>
    <t xml:space="preserve">           time education of any two children of such individuals.</t>
  </si>
  <si>
    <t xml:space="preserve">    (The amount of exemption shall be the least of A,B or C)</t>
  </si>
  <si>
    <r>
      <rPr>
        <b/>
        <sz val="10"/>
        <rFont val="Arial"/>
        <family val="2"/>
      </rPr>
      <t>9. LESS: DEDUCTIONS</t>
    </r>
    <r>
      <rPr>
        <sz val="10"/>
        <rFont val="Arial"/>
        <family val="2"/>
      </rPr>
      <t xml:space="preserve"> UNDER CHAPTER VI-A (i) U/s.80C</t>
    </r>
  </si>
  <si>
    <t xml:space="preserve">      j) Fixed Deposits in any Nationalized Banks for the period of minimum</t>
  </si>
  <si>
    <t xml:space="preserve">          should be enclosed.)</t>
  </si>
  <si>
    <t>Design.:</t>
  </si>
  <si>
    <t>Coimbatore</t>
  </si>
  <si>
    <t xml:space="preserve">           funds are borrowed.  In other case, (ie. cases not covered above) maximum deduction is restricted to</t>
  </si>
  <si>
    <t xml:space="preserve">           or donation or payment of similar nature), whether at the time of admission or thereafter, to any</t>
  </si>
  <si>
    <t xml:space="preserve">           University, College, School or other educational institution situated within India, for the purpose of full</t>
  </si>
  <si>
    <t xml:space="preserve"> </t>
  </si>
  <si>
    <t>MORE REQUIRED DETAILS OF THE ASSESSE (OTHER THAN SALARY DEDUCTIONS)</t>
  </si>
  <si>
    <t xml:space="preserve">    b) S.P.F + S.W.F. + S.P.F.(G)</t>
  </si>
  <si>
    <t>State whether the housing loan</t>
  </si>
  <si>
    <t>obtained after 01.04.1999</t>
  </si>
  <si>
    <t>Yes</t>
  </si>
  <si>
    <t>P.P.F.</t>
  </si>
  <si>
    <t>GP</t>
  </si>
  <si>
    <t>Tuition Fee paid (School/Colleges)</t>
  </si>
  <si>
    <r>
      <t xml:space="preserve">      (Max. </t>
    </r>
    <r>
      <rPr>
        <sz val="10"/>
        <rFont val="Rupee Foradian"/>
        <family val="2"/>
      </rPr>
      <t>`</t>
    </r>
    <r>
      <rPr>
        <sz val="10"/>
        <rFont val="Arial"/>
        <family val="2"/>
      </rPr>
      <t>.10,000/=)</t>
    </r>
  </si>
  <si>
    <t>`.</t>
  </si>
  <si>
    <r>
      <t xml:space="preserve">          maintenance of handicapped dependents (Max.</t>
    </r>
    <r>
      <rPr>
        <sz val="10"/>
        <rFont val="Rupee Foradian"/>
        <family val="2"/>
      </rPr>
      <t>`</t>
    </r>
    <r>
      <rPr>
        <sz val="10"/>
        <rFont val="Arial"/>
        <family val="2"/>
      </rPr>
      <t>.50,000/=)</t>
    </r>
  </si>
  <si>
    <r>
      <t xml:space="preserve">    but does not exceed </t>
    </r>
    <r>
      <rPr>
        <sz val="10"/>
        <rFont val="Rupee Foradian"/>
        <family val="2"/>
      </rPr>
      <t>`</t>
    </r>
    <r>
      <rPr>
        <sz val="10"/>
        <rFont val="Arial"/>
        <family val="2"/>
      </rPr>
      <t>.5,00,000/=</t>
    </r>
  </si>
  <si>
    <r>
      <t xml:space="preserve">    </t>
    </r>
    <r>
      <rPr>
        <sz val="10"/>
        <rFont val="Rupee Foradian"/>
        <family val="2"/>
      </rPr>
      <t>`</t>
    </r>
    <r>
      <rPr>
        <sz val="10"/>
        <rFont val="Arial"/>
        <family val="2"/>
      </rPr>
      <t>.2,50,000/=</t>
    </r>
  </si>
  <si>
    <r>
      <t xml:space="preserve">    Controller / PWD / TNHB on payment of rent of </t>
    </r>
    <r>
      <rPr>
        <sz val="10"/>
        <rFont val="Rupee Foradian"/>
        <family val="2"/>
      </rPr>
      <t>`</t>
    </r>
    <r>
      <rPr>
        <sz val="10"/>
        <rFont val="Arial"/>
        <family val="2"/>
      </rPr>
      <t>.</t>
    </r>
  </si>
  <si>
    <r>
      <t xml:space="preserve">2. Certified that I am occupying rental house and paying monthly rent of </t>
    </r>
    <r>
      <rPr>
        <sz val="10"/>
        <rFont val="Rupee Foradian"/>
        <family val="2"/>
      </rPr>
      <t>`</t>
    </r>
    <r>
      <rPr>
        <sz val="10"/>
        <rFont val="Arial"/>
        <family val="2"/>
      </rPr>
      <t>.</t>
    </r>
  </si>
  <si>
    <r>
      <t xml:space="preserve">3. Certified that I am paying a sum of </t>
    </r>
    <r>
      <rPr>
        <sz val="10"/>
        <rFont val="Rupee Foradian"/>
        <family val="2"/>
      </rPr>
      <t>`</t>
    </r>
    <r>
      <rPr>
        <sz val="10"/>
        <rFont val="Arial"/>
        <family val="2"/>
      </rPr>
      <t>.</t>
    </r>
  </si>
  <si>
    <r>
      <t xml:space="preserve">4. Certified that a sum of </t>
    </r>
    <r>
      <rPr>
        <sz val="10"/>
        <rFont val="Rupee Foradian"/>
        <family val="2"/>
      </rPr>
      <t>`</t>
    </r>
    <r>
      <rPr>
        <sz val="10"/>
        <rFont val="Arial"/>
        <family val="2"/>
      </rPr>
      <t>.</t>
    </r>
  </si>
  <si>
    <r>
      <t xml:space="preserve">           </t>
    </r>
    <r>
      <rPr>
        <sz val="10"/>
        <rFont val="Rupee Foradian"/>
        <family val="2"/>
      </rPr>
      <t>`</t>
    </r>
    <r>
      <rPr>
        <sz val="10"/>
        <rFont val="Arial"/>
        <family val="2"/>
      </rPr>
      <t>.30,000/=. Where the house property is self occupied one, the entie eligible interest payable on the</t>
    </r>
  </si>
  <si>
    <t>Arrears</t>
  </si>
  <si>
    <r>
      <t xml:space="preserve">Infrastructure Bond-Long term </t>
    </r>
    <r>
      <rPr>
        <b/>
        <sz val="10"/>
        <rFont val="Arial"/>
        <family val="2"/>
      </rPr>
      <t>80CCF</t>
    </r>
  </si>
  <si>
    <r>
      <t xml:space="preserve">    but does not exceed </t>
    </r>
    <r>
      <rPr>
        <sz val="10"/>
        <rFont val="Rupee Foradian"/>
        <family val="2"/>
      </rPr>
      <t>`</t>
    </r>
    <r>
      <rPr>
        <sz val="10"/>
        <rFont val="Arial"/>
        <family val="2"/>
      </rPr>
      <t>.10,00,000/=</t>
    </r>
  </si>
  <si>
    <t>COMPUTATION OF TAX: GENERAL - MALE OR FEMALE RESIDENT IN INDIA BELOW 60 YEARS OF AGE</t>
  </si>
  <si>
    <t>COMPUTATION OF TAX: INDIVIDUAL BEING A SENIOR CITIZEN (60 YRS. &amp; ABOVE) RESIDENT IN INDIA</t>
  </si>
  <si>
    <t xml:space="preserve">COMPUTATION OF TAX: INDIVIDUAL BEING A SUPER SENIOR CITIZEN (80 YRS. &amp; ABOVE)  RESIDENT IN INDIA </t>
  </si>
  <si>
    <r>
      <t xml:space="preserve">    </t>
    </r>
    <r>
      <rPr>
        <sz val="10"/>
        <rFont val="Rupee Foradian"/>
        <family val="2"/>
      </rPr>
      <t>`</t>
    </r>
    <r>
      <rPr>
        <sz val="10"/>
        <rFont val="Arial"/>
        <family val="2"/>
      </rPr>
      <t>.5,00,000/=</t>
    </r>
  </si>
  <si>
    <t>20% of the amount by which</t>
  </si>
  <si>
    <r>
      <rPr>
        <sz val="10"/>
        <rFont val="Rupee Foradian"/>
        <family val="2"/>
      </rPr>
      <t>`</t>
    </r>
    <r>
      <rPr>
        <sz val="10"/>
        <rFont val="Arial"/>
        <family val="2"/>
      </rPr>
      <t>.1,00,000/= + 30% of the amount by which</t>
    </r>
  </si>
  <si>
    <t>OT</t>
  </si>
  <si>
    <t>Type "SU" for Super Sr. Citizen (80 yrs. or above), Type "SR" for Senior Citizen, Type "OT" for others</t>
  </si>
  <si>
    <t xml:space="preserve">16. NET TAX PAYABLE </t>
  </si>
  <si>
    <t>14. TAX PAYABLE:</t>
  </si>
  <si>
    <t>15. TAX CREDIT: Under Section 87A</t>
  </si>
  <si>
    <r>
      <rPr>
        <b/>
        <sz val="10"/>
        <rFont val="Arial"/>
        <family val="2"/>
      </rPr>
      <t xml:space="preserve">10. TOTAL </t>
    </r>
    <r>
      <rPr>
        <sz val="10"/>
        <rFont val="Arial"/>
        <family val="2"/>
      </rPr>
      <t xml:space="preserve">(9 (i)(a) to 9(iv)(80CCC, 80CCD-1 and 80CCF) (Total deduction  </t>
    </r>
  </si>
  <si>
    <r>
      <t xml:space="preserve">  iii. U/s. </t>
    </r>
    <r>
      <rPr>
        <b/>
        <sz val="10"/>
        <rFont val="Arial"/>
        <family val="2"/>
      </rPr>
      <t>80CCD:</t>
    </r>
    <r>
      <rPr>
        <sz val="10"/>
        <rFont val="Arial"/>
        <family val="2"/>
      </rPr>
      <t xml:space="preserve"> Employee's Share toward Pension Scheme (10% of pay)</t>
    </r>
  </si>
  <si>
    <r>
      <t xml:space="preserve">  iv. U/s. </t>
    </r>
    <r>
      <rPr>
        <b/>
        <sz val="10"/>
        <rFont val="Arial"/>
        <family val="2"/>
      </rPr>
      <t xml:space="preserve">80CCD: </t>
    </r>
    <r>
      <rPr>
        <sz val="10"/>
        <rFont val="Arial"/>
        <family val="2"/>
      </rPr>
      <t>Employer's Share toward Pension Scheme (10% of Pay)</t>
    </r>
  </si>
  <si>
    <t xml:space="preserve">      U/s should not exceeds Rs.1.5 Lakh)+Employer's Share to CPS</t>
  </si>
  <si>
    <t xml:space="preserve">18. TOTAL TAX LIABILITY </t>
  </si>
  <si>
    <r>
      <rPr>
        <b/>
        <sz val="10"/>
        <rFont val="Arial"/>
        <family val="2"/>
      </rPr>
      <t>17. ADD:</t>
    </r>
    <r>
      <rPr>
        <sz val="10"/>
        <rFont val="Arial"/>
        <family val="2"/>
      </rPr>
      <t xml:space="preserve"> 3% for Education Cess for all cases</t>
    </r>
  </si>
  <si>
    <r>
      <rPr>
        <b/>
        <sz val="10"/>
        <rFont val="Arial"/>
        <family val="2"/>
      </rPr>
      <t xml:space="preserve">13. TAXABLE INCOME </t>
    </r>
    <r>
      <rPr>
        <sz val="10"/>
        <rFont val="Arial"/>
        <family val="2"/>
      </rPr>
      <t>(8-12) (Gross Total Income minus deduction under Chapter VI-A)</t>
    </r>
  </si>
  <si>
    <r>
      <t xml:space="preserve">           loan (self occupied property) can be claimed Upto </t>
    </r>
    <r>
      <rPr>
        <sz val="10"/>
        <rFont val="Rupee Foradian"/>
        <family val="2"/>
      </rPr>
      <t>`</t>
    </r>
    <r>
      <rPr>
        <sz val="10"/>
        <rFont val="Arial"/>
        <family val="2"/>
      </rPr>
      <t>.2,00,000/= if funds borrowed on or after 1.4.1999</t>
    </r>
  </si>
  <si>
    <t>CERTIFICATE FOR CLAIMING HOUSING LOAN INTEREST OF RS.</t>
  </si>
  <si>
    <t xml:space="preserve">     CERTIFICATE that my deduction of interest payable on Housing loan borrowed in my name / my spouse </t>
  </si>
  <si>
    <t>is claimed upto Rs.2,00,000/=, since the property is self occupied property by me and I/We have not claimed</t>
  </si>
  <si>
    <t>payable on Housing Loan in his/her Income Tax calculations.</t>
  </si>
  <si>
    <t>name from                                                                                   (Bank Name) vide Loan Account No.</t>
  </si>
  <si>
    <t>any Housing Loan interest prior to 2015-2016.  Further, my spouse has not claimed deduction for interest</t>
  </si>
  <si>
    <r>
      <t xml:space="preserve">          handicapped persons (Max.</t>
    </r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.75,000/=) (in case of severe disabilities </t>
    </r>
  </si>
  <si>
    <r>
      <t xml:space="preserve">          </t>
    </r>
    <r>
      <rPr>
        <sz val="10"/>
        <rFont val="Rupee Foradian"/>
        <family val="2"/>
      </rPr>
      <t>`</t>
    </r>
    <r>
      <rPr>
        <sz val="10"/>
        <rFont val="Arial"/>
        <family val="2"/>
      </rPr>
      <t>.1,25,000/= )</t>
    </r>
  </si>
  <si>
    <t>Normal</t>
  </si>
  <si>
    <t xml:space="preserve">Disability status </t>
  </si>
  <si>
    <r>
      <t xml:space="preserve">income exceeds </t>
    </r>
    <r>
      <rPr>
        <sz val="10"/>
        <rFont val="Rupee Foradian"/>
        <family val="2"/>
      </rPr>
      <t>`</t>
    </r>
    <r>
      <rPr>
        <sz val="10"/>
        <rFont val="Arial"/>
        <family val="2"/>
      </rPr>
      <t>.3,00,000/=</t>
    </r>
  </si>
  <si>
    <r>
      <t xml:space="preserve">    </t>
    </r>
    <r>
      <rPr>
        <sz val="10"/>
        <rFont val="Rupee Foradian"/>
        <family val="2"/>
      </rPr>
      <t>`</t>
    </r>
    <r>
      <rPr>
        <sz val="10"/>
        <rFont val="Arial"/>
        <family val="2"/>
      </rPr>
      <t>.3,00,000/=</t>
    </r>
  </si>
  <si>
    <r>
      <t xml:space="preserve">          ailments, (Amount actually paid (or) </t>
    </r>
    <r>
      <rPr>
        <sz val="10"/>
        <rFont val="Rupee Foradian"/>
        <family val="2"/>
      </rPr>
      <t>`</t>
    </r>
    <r>
      <rPr>
        <sz val="10"/>
        <rFont val="Arial"/>
        <family val="2"/>
      </rPr>
      <t>.1,25,000/= whichever is less) (Form 101</t>
    </r>
  </si>
  <si>
    <t xml:space="preserve">1. Where the taxable income does not exceed </t>
  </si>
  <si>
    <r>
      <t xml:space="preserve">2. Where the taxable income exceeds </t>
    </r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.2,50,000/= </t>
    </r>
  </si>
  <si>
    <r>
      <t xml:space="preserve">3. Where the taxable income exceeds </t>
    </r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.5,00,000/= </t>
    </r>
  </si>
  <si>
    <r>
      <t xml:space="preserve">4. Where the taxable income exceeds </t>
    </r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.10,00,000/= </t>
    </r>
  </si>
  <si>
    <r>
      <t xml:space="preserve">2. Where the taxable income exceeds </t>
    </r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.3,00,000/= </t>
    </r>
  </si>
  <si>
    <r>
      <t xml:space="preserve">2. Where the taxable income exceeds </t>
    </r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.5,00,000/= </t>
    </r>
  </si>
  <si>
    <r>
      <t xml:space="preserve">3. Where the taxable income exceeds </t>
    </r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.10,00,000/= </t>
    </r>
  </si>
  <si>
    <r>
      <t xml:space="preserve">the taxable income exceeds </t>
    </r>
    <r>
      <rPr>
        <sz val="10"/>
        <rFont val="Rupee Foradian"/>
        <family val="2"/>
      </rPr>
      <t>`</t>
    </r>
    <r>
      <rPr>
        <sz val="10"/>
        <rFont val="Arial"/>
        <family val="2"/>
      </rPr>
      <t>.5 lakhs</t>
    </r>
  </si>
  <si>
    <r>
      <t xml:space="preserve">the taxable income exceeds </t>
    </r>
    <r>
      <rPr>
        <sz val="10"/>
        <rFont val="Rupee Foradian"/>
        <family val="2"/>
      </rPr>
      <t>`</t>
    </r>
    <r>
      <rPr>
        <sz val="10"/>
        <rFont val="Arial"/>
        <family val="2"/>
      </rPr>
      <t>.10 lakhs</t>
    </r>
  </si>
  <si>
    <t xml:space="preserve">     B. Rent paid in excess of one tenth of Salary (Pay+DA)</t>
  </si>
  <si>
    <r>
      <t>2</t>
    </r>
    <r>
      <rPr>
        <b/>
        <sz val="10"/>
        <rFont val="Arial"/>
        <family val="2"/>
      </rPr>
      <t>1. LESS:</t>
    </r>
    <r>
      <rPr>
        <sz val="10"/>
        <rFont val="Arial"/>
        <family val="2"/>
      </rPr>
      <t xml:space="preserve"> Income tax deducted at source</t>
    </r>
  </si>
  <si>
    <t>22. Balance of Income tax to be deducted</t>
  </si>
  <si>
    <r>
      <rPr>
        <b/>
        <sz val="10"/>
        <rFont val="Arial"/>
        <family val="2"/>
      </rPr>
      <t xml:space="preserve">     b. U/s.80D:</t>
    </r>
    <r>
      <rPr>
        <sz val="10"/>
        <rFont val="Arial"/>
        <family val="2"/>
      </rPr>
      <t xml:space="preserve"> Medical Insurance Premium paid in the Name of assessee, spouse,</t>
    </r>
  </si>
  <si>
    <r>
      <t xml:space="preserve">     d</t>
    </r>
    <r>
      <rPr>
        <b/>
        <sz val="10"/>
        <rFont val="Arial"/>
        <family val="2"/>
      </rPr>
      <t>. U/s.80DDB:</t>
    </r>
    <r>
      <rPr>
        <sz val="10"/>
        <rFont val="Arial"/>
        <family val="2"/>
      </rPr>
      <t xml:space="preserve"> Medical expenses towards treatment of himself, Children, Parents,</t>
    </r>
  </si>
  <si>
    <r>
      <t xml:space="preserve">     </t>
    </r>
    <r>
      <rPr>
        <b/>
        <sz val="10"/>
        <rFont val="Arial"/>
        <family val="2"/>
      </rPr>
      <t xml:space="preserve">c. U/s.80DD: </t>
    </r>
    <r>
      <rPr>
        <sz val="10"/>
        <rFont val="Arial"/>
        <family val="2"/>
      </rPr>
      <t xml:space="preserve">Expenses on medical treatment etc. and deposit made for </t>
    </r>
  </si>
  <si>
    <r>
      <t xml:space="preserve">    </t>
    </r>
    <r>
      <rPr>
        <b/>
        <sz val="10"/>
        <rFont val="Arial"/>
        <family val="2"/>
      </rPr>
      <t xml:space="preserve">  e. U/s.80E: </t>
    </r>
    <r>
      <rPr>
        <sz val="9"/>
        <rFont val="Arial"/>
        <family val="2"/>
      </rPr>
      <t>Interest on loan taken for higher studies availed by the assessee or children</t>
    </r>
  </si>
  <si>
    <r>
      <t xml:space="preserve">      </t>
    </r>
    <r>
      <rPr>
        <b/>
        <sz val="10"/>
        <rFont val="Arial"/>
        <family val="2"/>
      </rPr>
      <t>f. U/s.80G:</t>
    </r>
    <r>
      <rPr>
        <sz val="10"/>
        <rFont val="Arial"/>
        <family val="2"/>
      </rPr>
      <t xml:space="preserve"> National Relief Funds only</t>
    </r>
  </si>
  <si>
    <r>
      <t xml:space="preserve">      </t>
    </r>
    <r>
      <rPr>
        <b/>
        <sz val="10"/>
        <rFont val="Arial"/>
        <family val="2"/>
      </rPr>
      <t>g. U/s. 80U:</t>
    </r>
    <r>
      <rPr>
        <sz val="10"/>
        <rFont val="Arial"/>
        <family val="2"/>
      </rPr>
      <t xml:space="preserve"> Deduction in respect of totally blind or mentally retarded or physically</t>
    </r>
  </si>
  <si>
    <t>12. Sum of 10 to 11(g)</t>
  </si>
  <si>
    <r>
      <t xml:space="preserve">          dependent parents or children (Max.</t>
    </r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.25,000/=) (for senior citizens </t>
    </r>
    <r>
      <rPr>
        <sz val="10"/>
        <rFont val="Rupee Foradian"/>
        <family val="2"/>
      </rPr>
      <t>`</t>
    </r>
    <r>
      <rPr>
        <sz val="10"/>
        <rFont val="Arial"/>
        <family val="2"/>
      </rPr>
      <t>.30,000/=)</t>
    </r>
  </si>
  <si>
    <r>
      <t xml:space="preserve">11. a. U/s.80CCD(1B): </t>
    </r>
    <r>
      <rPr>
        <sz val="9"/>
        <rFont val="Arial"/>
        <family val="2"/>
      </rPr>
      <t>Additional Contribution to National Pension Scheme  (Max.Rs.50,000/=)</t>
    </r>
  </si>
  <si>
    <t>Additional contribution to National Pension Scheme (Under Section 80CCD(1B)</t>
  </si>
  <si>
    <t>MA Arrears</t>
  </si>
  <si>
    <t>Adv. Incre.</t>
  </si>
  <si>
    <r>
      <t>income exceeds Rs</t>
    </r>
    <r>
      <rPr>
        <sz val="10"/>
        <rFont val="Arial"/>
        <family val="2"/>
      </rPr>
      <t>.2,50,000/=</t>
    </r>
  </si>
  <si>
    <r>
      <t>the taxable income exceeds Rs</t>
    </r>
    <r>
      <rPr>
        <sz val="10"/>
        <rFont val="Arial"/>
        <family val="2"/>
      </rPr>
      <t>.5 lakhs</t>
    </r>
  </si>
  <si>
    <t>the taxable income exceeds Rs.10 lakhs</t>
  </si>
  <si>
    <t>BHARATHIAR UNIVERSITY - INCOME TAX STATEMENT FOR THE FINANCIAL YEAR 2017-18 (Assessment Year 2018-19)</t>
  </si>
  <si>
    <t>INCOME TAX CALCULATION STATEMENT FOR THE PERIOD FROM 01.04.2017 TO 31.03.2018</t>
  </si>
  <si>
    <t>ASSESSMENT YEAR 2018-19</t>
  </si>
  <si>
    <t>Upto November 2017</t>
  </si>
  <si>
    <t>5% of the amount by which the taxable</t>
  </si>
  <si>
    <t>Rs.12,500/= + 20% of the amount by which</t>
  </si>
  <si>
    <t>Rs.1,12,500/= + 30% of the amount by which</t>
  </si>
  <si>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.10,000/= + 20% of the amount by which </t>
    </r>
  </si>
  <si>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.1,10,000/= + 30% of the amount by which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</si>
</sst>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dd\-mm\-yyyy;@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Rupee Foradian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11"/>
      <name val="Rupee Foradi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164" fontId="0" fillId="0" borderId="0" xfId="0" applyNumberFormat="1" applyBorder="1" applyAlignment="1">
      <alignment vertical="center"/>
    </xf>
    <xf numFmtId="14" fontId="0" fillId="0" borderId="0" xfId="0" applyNumberFormat="1" applyAlignment="1">
      <alignment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7" fontId="0" fillId="0" borderId="10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Fill="1" applyBorder="1" applyAlignment="1" applyProtection="1">
      <alignment horizontal="right" vertical="center"/>
      <protection/>
    </xf>
    <xf numFmtId="0" fontId="0" fillId="33" borderId="10" xfId="0" applyFill="1" applyBorder="1" applyAlignment="1" applyProtection="1">
      <alignment horizontal="right" vertical="center"/>
      <protection locked="0"/>
    </xf>
    <xf numFmtId="1" fontId="0" fillId="33" borderId="10" xfId="0" applyNumberFormat="1" applyFill="1" applyBorder="1" applyAlignment="1" applyProtection="1">
      <alignment horizontal="right" vertical="center"/>
      <protection locked="0"/>
    </xf>
    <xf numFmtId="0" fontId="0" fillId="33" borderId="12" xfId="0" applyFill="1" applyBorder="1" applyAlignment="1" applyProtection="1">
      <alignment horizontal="right" vertical="center"/>
      <protection locked="0"/>
    </xf>
    <xf numFmtId="0" fontId="0" fillId="33" borderId="13" xfId="0" applyNumberFormat="1" applyFont="1" applyFill="1" applyBorder="1" applyAlignment="1" applyProtection="1">
      <alignment horizontal="left" vertical="center"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0" fillId="0" borderId="15" xfId="0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1" xfId="0" applyFill="1" applyBorder="1" applyAlignment="1">
      <alignment/>
    </xf>
    <xf numFmtId="0" fontId="4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ill="1" applyAlignment="1">
      <alignment/>
    </xf>
    <xf numFmtId="0" fontId="0" fillId="0" borderId="10" xfId="0" applyFill="1" applyBorder="1" applyAlignment="1" applyProtection="1">
      <alignment horizontal="right" vertical="center"/>
      <protection locked="0"/>
    </xf>
    <xf numFmtId="0" fontId="0" fillId="33" borderId="10" xfId="0" applyFont="1" applyFill="1" applyBorder="1" applyAlignment="1" applyProtection="1">
      <alignment horizontal="right" vertical="center"/>
      <protection locked="0"/>
    </xf>
    <xf numFmtId="164" fontId="9" fillId="33" borderId="0" xfId="0" applyNumberFormat="1" applyFont="1" applyFill="1" applyAlignment="1">
      <alignment horizontal="left"/>
    </xf>
    <xf numFmtId="0" fontId="9" fillId="25" borderId="0" xfId="0" applyFont="1" applyFill="1" applyAlignment="1">
      <alignment horizontal="left"/>
    </xf>
    <xf numFmtId="0" fontId="9" fillId="34" borderId="0" xfId="0" applyFont="1" applyFill="1" applyAlignment="1">
      <alignment horizontal="left"/>
    </xf>
    <xf numFmtId="0" fontId="0" fillId="0" borderId="11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164" fontId="0" fillId="33" borderId="16" xfId="0" applyNumberFormat="1" applyFill="1" applyBorder="1" applyAlignment="1" applyProtection="1">
      <alignment horizontal="center" vertical="center"/>
      <protection locked="0"/>
    </xf>
    <xf numFmtId="164" fontId="0" fillId="33" borderId="18" xfId="0" applyNumberFormat="1" applyFill="1" applyBorder="1" applyAlignment="1" applyProtection="1">
      <alignment horizontal="center" vertical="center"/>
      <protection locked="0"/>
    </xf>
    <xf numFmtId="164" fontId="0" fillId="33" borderId="20" xfId="0" applyNumberFormat="1" applyFill="1" applyBorder="1" applyAlignment="1" applyProtection="1">
      <alignment horizontal="center" vertical="center"/>
      <protection locked="0"/>
    </xf>
    <xf numFmtId="164" fontId="0" fillId="33" borderId="22" xfId="0" applyNumberForma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33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33" borderId="11" xfId="0" applyFill="1" applyBorder="1" applyAlignment="1" applyProtection="1">
      <alignment horizontal="right"/>
      <protection locked="0"/>
    </xf>
    <xf numFmtId="0" fontId="0" fillId="33" borderId="14" xfId="0" applyFill="1" applyBorder="1" applyAlignment="1" applyProtection="1">
      <alignment horizontal="right"/>
      <protection locked="0"/>
    </xf>
    <xf numFmtId="0" fontId="0" fillId="0" borderId="11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33" borderId="10" xfId="0" applyFont="1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>
      <alignment horizontal="left" vertical="center"/>
    </xf>
    <xf numFmtId="49" fontId="0" fillId="33" borderId="10" xfId="0" applyNumberFormat="1" applyFont="1" applyFill="1" applyBorder="1" applyAlignment="1" applyProtection="1">
      <alignment horizontal="left" vertical="center"/>
      <protection locked="0"/>
    </xf>
    <xf numFmtId="49" fontId="0" fillId="33" borderId="10" xfId="0" applyNumberForma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33" borderId="10" xfId="0" applyFill="1" applyBorder="1" applyAlignment="1" applyProtection="1">
      <alignment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5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right" vertical="center"/>
    </xf>
    <xf numFmtId="0" fontId="0" fillId="0" borderId="21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16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17" fontId="0" fillId="0" borderId="1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showGridLines="0" zoomScalePageLayoutView="0" workbookViewId="0" topLeftCell="A40">
      <selection activeCell="A52" sqref="A52:M57"/>
    </sheetView>
  </sheetViews>
  <sheetFormatPr defaultColWidth="9.140625" defaultRowHeight="12.75"/>
  <cols>
    <col min="1" max="1" width="11.7109375" style="0" customWidth="1"/>
    <col min="2" max="2" width="8.00390625" style="0" customWidth="1"/>
    <col min="3" max="3" width="7.00390625" style="0" customWidth="1"/>
    <col min="4" max="4" width="5.7109375" style="0" customWidth="1"/>
    <col min="5" max="5" width="7.421875" style="0" customWidth="1"/>
    <col min="6" max="6" width="5.8515625" style="0" customWidth="1"/>
    <col min="7" max="7" width="5.57421875" style="0" customWidth="1"/>
    <col min="8" max="8" width="5.00390625" style="0" customWidth="1"/>
    <col min="9" max="9" width="7.7109375" style="0" customWidth="1"/>
    <col min="10" max="10" width="7.140625" style="0" customWidth="1"/>
    <col min="11" max="11" width="8.57421875" style="0" customWidth="1"/>
    <col min="12" max="12" width="8.421875" style="0" customWidth="1"/>
    <col min="13" max="13" width="4.421875" style="0" customWidth="1"/>
    <col min="14" max="14" width="4.28125" style="0" customWidth="1"/>
    <col min="15" max="15" width="7.421875" style="0" customWidth="1"/>
    <col min="16" max="16" width="5.57421875" style="0" customWidth="1"/>
    <col min="17" max="17" width="6.28125" style="0" customWidth="1"/>
    <col min="18" max="18" width="9.140625" style="0" customWidth="1"/>
    <col min="19" max="19" width="10.28125" style="0" customWidth="1"/>
  </cols>
  <sheetData>
    <row r="1" spans="1:19" ht="24.75" customHeight="1">
      <c r="A1" s="92" t="s">
        <v>185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3"/>
    </row>
    <row r="2" spans="1:20" s="1" customFormat="1" ht="27" customHeight="1">
      <c r="A2" s="14" t="s">
        <v>0</v>
      </c>
      <c r="B2" s="14" t="s">
        <v>1</v>
      </c>
      <c r="C2" s="14" t="s">
        <v>111</v>
      </c>
      <c r="D2" s="15" t="s">
        <v>181</v>
      </c>
      <c r="E2" s="14" t="s">
        <v>2</v>
      </c>
      <c r="F2" s="14" t="s">
        <v>3</v>
      </c>
      <c r="G2" s="14" t="s">
        <v>4</v>
      </c>
      <c r="H2" s="14" t="s">
        <v>5</v>
      </c>
      <c r="I2" s="14" t="s">
        <v>6</v>
      </c>
      <c r="J2" s="14" t="s">
        <v>7</v>
      </c>
      <c r="K2" s="14" t="s">
        <v>8</v>
      </c>
      <c r="L2" s="14" t="s">
        <v>9</v>
      </c>
      <c r="M2" s="14" t="s">
        <v>10</v>
      </c>
      <c r="N2" s="14" t="s">
        <v>11</v>
      </c>
      <c r="O2" s="14" t="s">
        <v>12</v>
      </c>
      <c r="P2" s="14" t="s">
        <v>13</v>
      </c>
      <c r="Q2" s="14" t="s">
        <v>14</v>
      </c>
      <c r="R2" s="16" t="s">
        <v>15</v>
      </c>
      <c r="S2" s="14" t="s">
        <v>71</v>
      </c>
      <c r="T2" s="4"/>
    </row>
    <row r="3" spans="1:19" ht="20.25" customHeight="1">
      <c r="A3" s="13">
        <v>42795</v>
      </c>
      <c r="B3" s="21">
        <v>0</v>
      </c>
      <c r="C3" s="22">
        <v>0</v>
      </c>
      <c r="D3" s="22"/>
      <c r="E3" s="19">
        <f>ROUND(SUM((B3+C3+D3)*1.32),0)</f>
        <v>0</v>
      </c>
      <c r="F3" s="21">
        <v>0</v>
      </c>
      <c r="G3" s="21">
        <v>0</v>
      </c>
      <c r="H3" s="44">
        <v>0</v>
      </c>
      <c r="I3" s="21"/>
      <c r="J3" s="21" t="s">
        <v>104</v>
      </c>
      <c r="K3" s="19">
        <f>SUM(B3:J3)</f>
        <v>0</v>
      </c>
      <c r="L3" s="21">
        <v>0</v>
      </c>
      <c r="M3" s="45">
        <v>0</v>
      </c>
      <c r="N3" s="21"/>
      <c r="O3" s="21"/>
      <c r="P3" s="21">
        <v>0</v>
      </c>
      <c r="Q3" s="21">
        <v>0</v>
      </c>
      <c r="R3" s="21"/>
      <c r="S3" s="23">
        <v>0</v>
      </c>
    </row>
    <row r="4" spans="1:19" ht="20.25" customHeight="1">
      <c r="A4" s="13">
        <v>42826</v>
      </c>
      <c r="B4" s="21">
        <v>0</v>
      </c>
      <c r="C4" s="22">
        <f>C3</f>
        <v>0</v>
      </c>
      <c r="D4" s="22"/>
      <c r="E4" s="19">
        <f>ROUND(SUM((B4+C4+D4)*1.32),0)</f>
        <v>0</v>
      </c>
      <c r="F4" s="21">
        <v>0</v>
      </c>
      <c r="G4" s="21">
        <v>0</v>
      </c>
      <c r="H4" s="44">
        <v>0</v>
      </c>
      <c r="I4" s="21"/>
      <c r="J4" s="21" t="s">
        <v>104</v>
      </c>
      <c r="K4" s="19">
        <f aca="true" t="shared" si="0" ref="K4:K22">SUM(B4:J4)</f>
        <v>0</v>
      </c>
      <c r="L4" s="21">
        <v>0</v>
      </c>
      <c r="M4" s="45">
        <v>0</v>
      </c>
      <c r="N4" s="21"/>
      <c r="O4" s="21"/>
      <c r="P4" s="20"/>
      <c r="Q4" s="21">
        <v>0</v>
      </c>
      <c r="R4" s="21"/>
      <c r="S4" s="23">
        <v>0</v>
      </c>
    </row>
    <row r="5" spans="1:19" ht="18" customHeight="1">
      <c r="A5" s="13">
        <v>42856</v>
      </c>
      <c r="B5" s="21">
        <v>0</v>
      </c>
      <c r="C5" s="22">
        <f aca="true" t="shared" si="1" ref="C5:C14">C4</f>
        <v>0</v>
      </c>
      <c r="D5" s="22"/>
      <c r="E5" s="19">
        <f>ROUND(SUM((B5+C5+D5)*1.36),0)</f>
        <v>0</v>
      </c>
      <c r="F5" s="21">
        <v>0</v>
      </c>
      <c r="G5" s="21">
        <v>0</v>
      </c>
      <c r="H5" s="44">
        <v>0</v>
      </c>
      <c r="I5" s="21"/>
      <c r="J5" s="21" t="s">
        <v>104</v>
      </c>
      <c r="K5" s="19">
        <f t="shared" si="0"/>
        <v>0</v>
      </c>
      <c r="L5" s="21">
        <v>0</v>
      </c>
      <c r="M5" s="45">
        <v>0</v>
      </c>
      <c r="N5" s="21"/>
      <c r="O5" s="21"/>
      <c r="P5" s="20"/>
      <c r="Q5" s="21">
        <v>0</v>
      </c>
      <c r="R5" s="21"/>
      <c r="S5" s="23">
        <v>0</v>
      </c>
    </row>
    <row r="6" spans="1:19" ht="17.25" customHeight="1">
      <c r="A6" s="13">
        <v>42887</v>
      </c>
      <c r="B6" s="21">
        <v>0</v>
      </c>
      <c r="C6" s="22">
        <f t="shared" si="1"/>
        <v>0</v>
      </c>
      <c r="D6" s="22"/>
      <c r="E6" s="19">
        <f aca="true" t="shared" si="2" ref="E6:E14">ROUND(SUM((B6+C6+D6)*1.36),0)</f>
        <v>0</v>
      </c>
      <c r="F6" s="21">
        <v>0</v>
      </c>
      <c r="G6" s="21">
        <v>0</v>
      </c>
      <c r="H6" s="44">
        <v>0</v>
      </c>
      <c r="I6" s="21"/>
      <c r="J6" s="21" t="s">
        <v>104</v>
      </c>
      <c r="K6" s="19">
        <f t="shared" si="0"/>
        <v>0</v>
      </c>
      <c r="L6" s="21">
        <v>0</v>
      </c>
      <c r="M6" s="45">
        <v>0</v>
      </c>
      <c r="N6" s="21"/>
      <c r="O6" s="21"/>
      <c r="P6" s="20"/>
      <c r="Q6" s="21">
        <v>0</v>
      </c>
      <c r="R6" s="21"/>
      <c r="S6" s="23">
        <v>0</v>
      </c>
    </row>
    <row r="7" spans="1:19" ht="17.25" customHeight="1">
      <c r="A7" s="13">
        <v>42917</v>
      </c>
      <c r="B7" s="21">
        <v>0</v>
      </c>
      <c r="C7" s="22">
        <f t="shared" si="1"/>
        <v>0</v>
      </c>
      <c r="D7" s="22"/>
      <c r="E7" s="19">
        <f t="shared" si="2"/>
        <v>0</v>
      </c>
      <c r="F7" s="21">
        <v>0</v>
      </c>
      <c r="G7" s="21">
        <v>0</v>
      </c>
      <c r="H7" s="44">
        <v>0</v>
      </c>
      <c r="I7" s="21"/>
      <c r="J7" s="21" t="s">
        <v>104</v>
      </c>
      <c r="K7" s="19">
        <f t="shared" si="0"/>
        <v>0</v>
      </c>
      <c r="L7" s="21">
        <v>0</v>
      </c>
      <c r="M7" s="45">
        <v>0</v>
      </c>
      <c r="N7" s="21"/>
      <c r="O7" s="21"/>
      <c r="P7" s="20"/>
      <c r="Q7" s="21">
        <v>0</v>
      </c>
      <c r="R7" s="21"/>
      <c r="S7" s="23">
        <v>0</v>
      </c>
    </row>
    <row r="8" spans="1:19" ht="18.75" customHeight="1">
      <c r="A8" s="13">
        <v>42948</v>
      </c>
      <c r="B8" s="21">
        <v>0</v>
      </c>
      <c r="C8" s="22">
        <f t="shared" si="1"/>
        <v>0</v>
      </c>
      <c r="D8" s="22"/>
      <c r="E8" s="19">
        <f t="shared" si="2"/>
        <v>0</v>
      </c>
      <c r="F8" s="21">
        <v>0</v>
      </c>
      <c r="G8" s="21">
        <v>0</v>
      </c>
      <c r="H8" s="44">
        <v>0</v>
      </c>
      <c r="I8" s="21"/>
      <c r="J8" s="21" t="s">
        <v>104</v>
      </c>
      <c r="K8" s="19">
        <f t="shared" si="0"/>
        <v>0</v>
      </c>
      <c r="L8" s="21">
        <v>0</v>
      </c>
      <c r="M8" s="45">
        <v>0</v>
      </c>
      <c r="N8" s="21"/>
      <c r="O8" s="21"/>
      <c r="P8" s="20"/>
      <c r="Q8" s="21">
        <v>0</v>
      </c>
      <c r="R8" s="21"/>
      <c r="S8" s="23">
        <v>0</v>
      </c>
    </row>
    <row r="9" spans="1:19" ht="18" customHeight="1">
      <c r="A9" s="13">
        <v>42979</v>
      </c>
      <c r="B9" s="21">
        <v>0</v>
      </c>
      <c r="C9" s="22">
        <f t="shared" si="1"/>
        <v>0</v>
      </c>
      <c r="D9" s="22"/>
      <c r="E9" s="19">
        <f t="shared" si="2"/>
        <v>0</v>
      </c>
      <c r="F9" s="21">
        <v>0</v>
      </c>
      <c r="G9" s="21">
        <v>0</v>
      </c>
      <c r="H9" s="44">
        <v>0</v>
      </c>
      <c r="I9" s="21"/>
      <c r="J9" s="21" t="s">
        <v>104</v>
      </c>
      <c r="K9" s="19">
        <f t="shared" si="0"/>
        <v>0</v>
      </c>
      <c r="L9" s="21">
        <v>0</v>
      </c>
      <c r="M9" s="45">
        <v>0</v>
      </c>
      <c r="N9" s="21"/>
      <c r="O9" s="21"/>
      <c r="P9" s="21">
        <v>0</v>
      </c>
      <c r="Q9" s="21">
        <v>0</v>
      </c>
      <c r="R9" s="21"/>
      <c r="S9" s="23">
        <v>0</v>
      </c>
    </row>
    <row r="10" spans="1:19" ht="17.25" customHeight="1">
      <c r="A10" s="13">
        <v>43009</v>
      </c>
      <c r="B10" s="21">
        <v>0</v>
      </c>
      <c r="C10" s="22">
        <f t="shared" si="1"/>
        <v>0</v>
      </c>
      <c r="D10" s="22"/>
      <c r="E10" s="19">
        <f t="shared" si="2"/>
        <v>0</v>
      </c>
      <c r="F10" s="21">
        <v>0</v>
      </c>
      <c r="G10" s="21">
        <v>0</v>
      </c>
      <c r="H10" s="44">
        <v>0</v>
      </c>
      <c r="I10" s="21"/>
      <c r="J10" s="21" t="s">
        <v>104</v>
      </c>
      <c r="K10" s="19">
        <f t="shared" si="0"/>
        <v>0</v>
      </c>
      <c r="L10" s="21">
        <v>0</v>
      </c>
      <c r="M10" s="45">
        <v>0</v>
      </c>
      <c r="N10" s="21"/>
      <c r="O10" s="21"/>
      <c r="P10" s="20"/>
      <c r="Q10" s="21">
        <v>0</v>
      </c>
      <c r="R10" s="21"/>
      <c r="S10" s="23">
        <v>0</v>
      </c>
    </row>
    <row r="11" spans="1:19" ht="16.5" customHeight="1">
      <c r="A11" s="13">
        <v>43040</v>
      </c>
      <c r="B11" s="21">
        <v>0</v>
      </c>
      <c r="C11" s="22">
        <f t="shared" si="1"/>
        <v>0</v>
      </c>
      <c r="D11" s="22"/>
      <c r="E11" s="19">
        <f t="shared" si="2"/>
        <v>0</v>
      </c>
      <c r="F11" s="21">
        <v>0</v>
      </c>
      <c r="G11" s="21">
        <v>0</v>
      </c>
      <c r="H11" s="44">
        <v>0</v>
      </c>
      <c r="I11" s="21"/>
      <c r="J11" s="21" t="s">
        <v>104</v>
      </c>
      <c r="K11" s="19">
        <f t="shared" si="0"/>
        <v>0</v>
      </c>
      <c r="L11" s="21">
        <v>0</v>
      </c>
      <c r="M11" s="45">
        <v>0</v>
      </c>
      <c r="N11" s="21"/>
      <c r="O11" s="21"/>
      <c r="P11" s="20"/>
      <c r="Q11" s="21">
        <v>0</v>
      </c>
      <c r="R11" s="21"/>
      <c r="S11" s="23">
        <v>0</v>
      </c>
    </row>
    <row r="12" spans="1:19" ht="16.5" customHeight="1">
      <c r="A12" s="13">
        <v>43070</v>
      </c>
      <c r="B12" s="21">
        <v>0</v>
      </c>
      <c r="C12" s="22">
        <f t="shared" si="1"/>
        <v>0</v>
      </c>
      <c r="D12" s="22"/>
      <c r="E12" s="19">
        <f t="shared" si="2"/>
        <v>0</v>
      </c>
      <c r="F12" s="21">
        <v>0</v>
      </c>
      <c r="G12" s="21">
        <v>0</v>
      </c>
      <c r="H12" s="44">
        <v>0</v>
      </c>
      <c r="I12" s="21"/>
      <c r="J12" s="21" t="s">
        <v>104</v>
      </c>
      <c r="K12" s="19">
        <f t="shared" si="0"/>
        <v>0</v>
      </c>
      <c r="L12" s="21">
        <v>0</v>
      </c>
      <c r="M12" s="45">
        <v>0</v>
      </c>
      <c r="N12" s="21"/>
      <c r="O12" s="21"/>
      <c r="P12" s="20"/>
      <c r="Q12" s="21">
        <v>0</v>
      </c>
      <c r="R12" s="21"/>
      <c r="S12" s="23">
        <v>0</v>
      </c>
    </row>
    <row r="13" spans="1:19" ht="16.5" customHeight="1">
      <c r="A13" s="13">
        <v>43101</v>
      </c>
      <c r="B13" s="21">
        <v>0</v>
      </c>
      <c r="C13" s="22">
        <f t="shared" si="1"/>
        <v>0</v>
      </c>
      <c r="D13" s="22"/>
      <c r="E13" s="19">
        <f t="shared" si="2"/>
        <v>0</v>
      </c>
      <c r="F13" s="21">
        <v>0</v>
      </c>
      <c r="G13" s="21">
        <v>0</v>
      </c>
      <c r="H13" s="44">
        <v>0</v>
      </c>
      <c r="I13" s="21"/>
      <c r="J13" s="21" t="s">
        <v>104</v>
      </c>
      <c r="K13" s="19">
        <f t="shared" si="0"/>
        <v>0</v>
      </c>
      <c r="L13" s="21">
        <v>0</v>
      </c>
      <c r="M13" s="45">
        <v>0</v>
      </c>
      <c r="N13" s="21"/>
      <c r="O13" s="21"/>
      <c r="P13" s="20"/>
      <c r="Q13" s="21">
        <v>0</v>
      </c>
      <c r="R13" s="21"/>
      <c r="S13" s="23">
        <v>0</v>
      </c>
    </row>
    <row r="14" spans="1:19" ht="16.5" customHeight="1">
      <c r="A14" s="13">
        <v>43132</v>
      </c>
      <c r="B14" s="21">
        <v>0</v>
      </c>
      <c r="C14" s="22">
        <f t="shared" si="1"/>
        <v>0</v>
      </c>
      <c r="D14" s="22"/>
      <c r="E14" s="19">
        <f t="shared" si="2"/>
        <v>0</v>
      </c>
      <c r="F14" s="21">
        <v>0</v>
      </c>
      <c r="G14" s="21">
        <v>0</v>
      </c>
      <c r="H14" s="44">
        <v>0</v>
      </c>
      <c r="I14" s="21"/>
      <c r="J14" s="21" t="s">
        <v>104</v>
      </c>
      <c r="K14" s="19">
        <f t="shared" si="0"/>
        <v>0</v>
      </c>
      <c r="L14" s="21">
        <v>0</v>
      </c>
      <c r="M14" s="45">
        <v>0</v>
      </c>
      <c r="N14" s="21"/>
      <c r="O14" s="21"/>
      <c r="P14" s="20"/>
      <c r="Q14" s="21">
        <v>0</v>
      </c>
      <c r="R14" s="21"/>
      <c r="S14" s="23">
        <v>0</v>
      </c>
    </row>
    <row r="15" spans="1:19" ht="17.25" customHeight="1">
      <c r="A15" s="17" t="s">
        <v>16</v>
      </c>
      <c r="B15" s="21">
        <v>0</v>
      </c>
      <c r="C15" s="20"/>
      <c r="D15" s="20"/>
      <c r="E15" s="19"/>
      <c r="F15" s="20"/>
      <c r="G15" s="19"/>
      <c r="H15" s="19"/>
      <c r="I15" s="19"/>
      <c r="J15" s="19"/>
      <c r="K15" s="19">
        <f t="shared" si="0"/>
        <v>0</v>
      </c>
      <c r="L15" s="20"/>
      <c r="M15" s="20"/>
      <c r="N15" s="20"/>
      <c r="O15" s="20"/>
      <c r="P15" s="20"/>
      <c r="Q15" s="20"/>
      <c r="R15" s="20"/>
      <c r="S15" s="20"/>
    </row>
    <row r="16" spans="1:19" ht="15" customHeight="1">
      <c r="A16" s="17" t="s">
        <v>17</v>
      </c>
      <c r="B16" s="19"/>
      <c r="C16" s="19"/>
      <c r="D16" s="19"/>
      <c r="E16" s="21">
        <v>0</v>
      </c>
      <c r="F16" s="20"/>
      <c r="G16" s="19"/>
      <c r="H16" s="19"/>
      <c r="I16" s="19"/>
      <c r="J16" s="19"/>
      <c r="K16" s="19">
        <f>SUM(B16:J16)</f>
        <v>0</v>
      </c>
      <c r="L16" s="20"/>
      <c r="M16" s="20"/>
      <c r="N16" s="20"/>
      <c r="O16" s="20"/>
      <c r="P16" s="20"/>
      <c r="Q16" s="20"/>
      <c r="R16" s="21"/>
      <c r="S16" s="20"/>
    </row>
    <row r="17" spans="1:19" ht="16.5" customHeight="1">
      <c r="A17" s="17" t="s">
        <v>18</v>
      </c>
      <c r="B17" s="19"/>
      <c r="C17" s="19"/>
      <c r="D17" s="19"/>
      <c r="E17" s="21">
        <v>0</v>
      </c>
      <c r="F17" s="20"/>
      <c r="G17" s="19"/>
      <c r="H17" s="19"/>
      <c r="I17" s="19"/>
      <c r="J17" s="19"/>
      <c r="K17" s="19">
        <f>SUM(B17:J17)</f>
        <v>0</v>
      </c>
      <c r="L17" s="20"/>
      <c r="M17" s="20"/>
      <c r="N17" s="20"/>
      <c r="O17" s="20"/>
      <c r="P17" s="20"/>
      <c r="Q17" s="20"/>
      <c r="R17" s="21"/>
      <c r="S17" s="20"/>
    </row>
    <row r="18" spans="1:19" ht="17.25" customHeight="1">
      <c r="A18" s="17" t="s">
        <v>19</v>
      </c>
      <c r="B18" s="21"/>
      <c r="C18" s="19"/>
      <c r="D18" s="19"/>
      <c r="E18" s="19"/>
      <c r="F18" s="21"/>
      <c r="G18" s="19"/>
      <c r="H18" s="19"/>
      <c r="I18" s="19"/>
      <c r="J18" s="19"/>
      <c r="K18" s="19">
        <f t="shared" si="0"/>
        <v>0</v>
      </c>
      <c r="L18" s="21"/>
      <c r="M18" s="21"/>
      <c r="N18" s="21"/>
      <c r="O18" s="21"/>
      <c r="P18" s="20"/>
      <c r="Q18" s="21"/>
      <c r="R18" s="21"/>
      <c r="S18" s="20"/>
    </row>
    <row r="19" spans="1:19" ht="17.25" customHeight="1">
      <c r="A19" s="17" t="s">
        <v>123</v>
      </c>
      <c r="B19" s="21"/>
      <c r="C19" s="19"/>
      <c r="D19" s="19"/>
      <c r="E19" s="19"/>
      <c r="F19" s="21"/>
      <c r="G19" s="19"/>
      <c r="H19" s="19"/>
      <c r="I19" s="19"/>
      <c r="J19" s="19"/>
      <c r="K19" s="19">
        <f t="shared" si="0"/>
        <v>0</v>
      </c>
      <c r="L19" s="21"/>
      <c r="M19" s="21"/>
      <c r="N19" s="21"/>
      <c r="O19" s="21"/>
      <c r="P19" s="20"/>
      <c r="Q19" s="21"/>
      <c r="R19" s="21"/>
      <c r="S19" s="20"/>
    </row>
    <row r="20" spans="1:19" ht="19.5" customHeight="1">
      <c r="A20" s="17" t="s">
        <v>20</v>
      </c>
      <c r="B20" s="21">
        <v>0</v>
      </c>
      <c r="C20" s="19"/>
      <c r="D20" s="19"/>
      <c r="E20" s="19"/>
      <c r="F20" s="20"/>
      <c r="G20" s="19"/>
      <c r="H20" s="19"/>
      <c r="I20" s="19"/>
      <c r="J20" s="19"/>
      <c r="K20" s="19">
        <f t="shared" si="0"/>
        <v>0</v>
      </c>
      <c r="L20" s="20"/>
      <c r="M20" s="20"/>
      <c r="N20" s="20"/>
      <c r="O20" s="20"/>
      <c r="P20" s="20"/>
      <c r="Q20" s="20"/>
      <c r="R20" s="20"/>
      <c r="S20" s="20"/>
    </row>
    <row r="21" spans="1:19" ht="15" customHeight="1">
      <c r="A21" s="17" t="s">
        <v>7</v>
      </c>
      <c r="B21" s="21"/>
      <c r="C21" s="21"/>
      <c r="D21" s="21"/>
      <c r="E21" s="21"/>
      <c r="F21" s="21"/>
      <c r="G21" s="21"/>
      <c r="H21" s="21"/>
      <c r="I21" s="19"/>
      <c r="J21" s="19"/>
      <c r="K21" s="19">
        <f t="shared" si="0"/>
        <v>0</v>
      </c>
      <c r="L21" s="21"/>
      <c r="M21" s="21"/>
      <c r="N21" s="21"/>
      <c r="O21" s="21"/>
      <c r="P21" s="20"/>
      <c r="Q21" s="21"/>
      <c r="R21" s="21"/>
      <c r="S21" s="20"/>
    </row>
    <row r="22" spans="1:19" ht="15" customHeight="1">
      <c r="A22" s="18" t="s">
        <v>180</v>
      </c>
      <c r="B22" s="19"/>
      <c r="C22" s="19"/>
      <c r="D22" s="19"/>
      <c r="E22" s="19"/>
      <c r="F22" s="20"/>
      <c r="G22" s="19"/>
      <c r="H22" s="21"/>
      <c r="I22" s="19"/>
      <c r="J22" s="19"/>
      <c r="K22" s="19">
        <f t="shared" si="0"/>
        <v>0</v>
      </c>
      <c r="L22" s="20"/>
      <c r="M22" s="20"/>
      <c r="N22" s="20"/>
      <c r="O22" s="20"/>
      <c r="P22" s="20"/>
      <c r="Q22" s="20"/>
      <c r="R22" s="20"/>
      <c r="S22" s="20"/>
    </row>
    <row r="23" spans="1:19" ht="22.5" customHeight="1">
      <c r="A23" s="17" t="s">
        <v>8</v>
      </c>
      <c r="B23" s="19">
        <f>SUM(B3:B22)</f>
        <v>0</v>
      </c>
      <c r="C23" s="19">
        <f aca="true" t="shared" si="3" ref="C23:S23">SUM(C3:C22)</f>
        <v>0</v>
      </c>
      <c r="D23" s="19">
        <f t="shared" si="3"/>
        <v>0</v>
      </c>
      <c r="E23" s="19">
        <f t="shared" si="3"/>
        <v>0</v>
      </c>
      <c r="F23" s="19">
        <f t="shared" si="3"/>
        <v>0</v>
      </c>
      <c r="G23" s="19">
        <f t="shared" si="3"/>
        <v>0</v>
      </c>
      <c r="H23" s="19">
        <f t="shared" si="3"/>
        <v>0</v>
      </c>
      <c r="I23" s="19">
        <f t="shared" si="3"/>
        <v>0</v>
      </c>
      <c r="J23" s="19">
        <f t="shared" si="3"/>
        <v>0</v>
      </c>
      <c r="K23" s="19">
        <f t="shared" si="3"/>
        <v>0</v>
      </c>
      <c r="L23" s="19">
        <f t="shared" si="3"/>
        <v>0</v>
      </c>
      <c r="M23" s="19">
        <f t="shared" si="3"/>
        <v>0</v>
      </c>
      <c r="N23" s="19">
        <f t="shared" si="3"/>
        <v>0</v>
      </c>
      <c r="O23" s="19">
        <f t="shared" si="3"/>
        <v>0</v>
      </c>
      <c r="P23" s="19">
        <f t="shared" si="3"/>
        <v>0</v>
      </c>
      <c r="Q23" s="19">
        <f t="shared" si="3"/>
        <v>0</v>
      </c>
      <c r="R23" s="19">
        <f t="shared" si="3"/>
        <v>0</v>
      </c>
      <c r="S23" s="19">
        <f t="shared" si="3"/>
        <v>0</v>
      </c>
    </row>
    <row r="24" spans="1:19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26.25" customHeight="1">
      <c r="A27" s="94" t="s">
        <v>105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</row>
    <row r="28" spans="1:19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7.25" customHeight="1">
      <c r="A29" s="65" t="s">
        <v>67</v>
      </c>
      <c r="B29" s="65"/>
      <c r="C29" s="65"/>
      <c r="D29" s="65"/>
      <c r="E29" s="65"/>
      <c r="F29" s="84"/>
      <c r="G29" s="85"/>
      <c r="H29" s="85"/>
      <c r="I29" s="85"/>
      <c r="J29" s="85"/>
      <c r="K29" s="85"/>
      <c r="L29" s="2"/>
      <c r="M29" s="2"/>
      <c r="N29" s="2"/>
      <c r="O29" s="2"/>
      <c r="P29" s="2"/>
      <c r="Q29" s="2"/>
      <c r="R29" s="2"/>
      <c r="S29" s="2"/>
    </row>
    <row r="30" spans="1:19" ht="18.75" customHeight="1">
      <c r="A30" s="65" t="s">
        <v>68</v>
      </c>
      <c r="B30" s="65"/>
      <c r="C30" s="65"/>
      <c r="D30" s="65"/>
      <c r="E30" s="65"/>
      <c r="F30" s="84"/>
      <c r="G30" s="85"/>
      <c r="H30" s="85"/>
      <c r="I30" s="85"/>
      <c r="J30" s="85"/>
      <c r="K30" s="85"/>
      <c r="L30" s="2"/>
      <c r="M30" s="2"/>
      <c r="N30" s="2"/>
      <c r="O30" s="2"/>
      <c r="P30" s="2"/>
      <c r="Q30" s="2"/>
      <c r="R30" s="2"/>
      <c r="S30" s="2"/>
    </row>
    <row r="31" spans="1:19" ht="18" customHeight="1">
      <c r="A31" s="65" t="s">
        <v>70</v>
      </c>
      <c r="B31" s="65"/>
      <c r="C31" s="65"/>
      <c r="D31" s="65"/>
      <c r="E31" s="65"/>
      <c r="F31" s="84"/>
      <c r="G31" s="85"/>
      <c r="H31" s="85"/>
      <c r="I31" s="85"/>
      <c r="J31" s="85"/>
      <c r="K31" s="85"/>
      <c r="L31" s="2"/>
      <c r="M31" s="2"/>
      <c r="N31" s="2"/>
      <c r="O31" s="2"/>
      <c r="P31" s="2"/>
      <c r="Q31" s="2"/>
      <c r="R31" s="2"/>
      <c r="S31" s="2"/>
    </row>
    <row r="32" spans="1:19" ht="16.5" customHeight="1">
      <c r="A32" s="86" t="s">
        <v>69</v>
      </c>
      <c r="B32" s="86"/>
      <c r="C32" s="86"/>
      <c r="D32" s="86"/>
      <c r="E32" s="86"/>
      <c r="F32" s="87"/>
      <c r="G32" s="88"/>
      <c r="H32" s="88"/>
      <c r="I32" s="88"/>
      <c r="J32" s="88"/>
      <c r="K32" s="88"/>
      <c r="L32" s="2"/>
      <c r="M32" s="2"/>
      <c r="N32" s="2"/>
      <c r="O32" s="2"/>
      <c r="P32" s="2"/>
      <c r="Q32" s="2"/>
      <c r="R32" s="2"/>
      <c r="S32" s="2"/>
    </row>
    <row r="33" spans="1:19" ht="40.5" customHeight="1">
      <c r="A33" s="89" t="s">
        <v>133</v>
      </c>
      <c r="B33" s="89"/>
      <c r="C33" s="89"/>
      <c r="D33" s="89"/>
      <c r="E33" s="89"/>
      <c r="F33" s="90"/>
      <c r="G33" s="24" t="s">
        <v>132</v>
      </c>
      <c r="H33" s="4"/>
      <c r="I33" s="7"/>
      <c r="J33" s="7"/>
      <c r="K33" s="4"/>
      <c r="L33" s="2"/>
      <c r="M33" s="2"/>
      <c r="N33" s="2"/>
      <c r="O33" s="2"/>
      <c r="P33" s="2"/>
      <c r="Q33" s="2"/>
      <c r="R33" s="2"/>
      <c r="S33" s="2"/>
    </row>
    <row r="34" spans="1:19" ht="12.75">
      <c r="A34" s="71" t="s">
        <v>154</v>
      </c>
      <c r="B34" s="71"/>
      <c r="C34" s="71"/>
      <c r="D34" s="71"/>
      <c r="E34" s="71"/>
      <c r="F34" s="71"/>
      <c r="G34" s="91" t="s">
        <v>153</v>
      </c>
      <c r="H34" s="91"/>
      <c r="I34" s="91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7" spans="1:19" s="1" customFormat="1" ht="17.25" customHeight="1">
      <c r="A37" s="77" t="s">
        <v>60</v>
      </c>
      <c r="B37" s="78"/>
      <c r="C37" s="78"/>
      <c r="D37" s="78"/>
      <c r="E37" s="79"/>
      <c r="F37" s="14">
        <v>1</v>
      </c>
      <c r="G37" s="14">
        <v>2</v>
      </c>
      <c r="H37" s="14">
        <v>3</v>
      </c>
      <c r="I37" s="14">
        <v>4</v>
      </c>
      <c r="J37" s="14">
        <v>5</v>
      </c>
      <c r="K37" s="14" t="s">
        <v>26</v>
      </c>
      <c r="M37" s="52" t="s">
        <v>110</v>
      </c>
      <c r="N37" s="52"/>
      <c r="O37" s="52"/>
      <c r="P37" s="52"/>
      <c r="Q37" s="52"/>
      <c r="R37" s="64"/>
      <c r="S37" s="64"/>
    </row>
    <row r="38" spans="1:19" ht="15.75" customHeight="1">
      <c r="A38" s="65" t="s">
        <v>22</v>
      </c>
      <c r="B38" s="65"/>
      <c r="C38" s="65"/>
      <c r="D38" s="65"/>
      <c r="E38" s="65"/>
      <c r="F38" s="21"/>
      <c r="G38" s="21"/>
      <c r="H38" s="21"/>
      <c r="I38" s="21"/>
      <c r="J38" s="21"/>
      <c r="K38" s="19">
        <f>SUM(F38+G38+H38+I38+J38)*4</f>
        <v>0</v>
      </c>
      <c r="M38" s="52" t="s">
        <v>54</v>
      </c>
      <c r="N38" s="52"/>
      <c r="O38" s="52"/>
      <c r="P38" s="52"/>
      <c r="Q38" s="52"/>
      <c r="R38" s="64"/>
      <c r="S38" s="64"/>
    </row>
    <row r="39" spans="1:19" ht="16.5" customHeight="1">
      <c r="A39" s="65" t="s">
        <v>23</v>
      </c>
      <c r="B39" s="65"/>
      <c r="C39" s="65"/>
      <c r="D39" s="65"/>
      <c r="E39" s="65"/>
      <c r="F39" s="21"/>
      <c r="G39" s="21"/>
      <c r="H39" s="21"/>
      <c r="I39" s="21"/>
      <c r="J39" s="21"/>
      <c r="K39" s="19">
        <f>SUM(F39+G39+H39+I39+J39)*2</f>
        <v>0</v>
      </c>
      <c r="M39" s="52" t="s">
        <v>55</v>
      </c>
      <c r="N39" s="52"/>
      <c r="O39" s="52"/>
      <c r="P39" s="52"/>
      <c r="Q39" s="52"/>
      <c r="R39" s="64"/>
      <c r="S39" s="64"/>
    </row>
    <row r="40" spans="1:19" ht="16.5" customHeight="1">
      <c r="A40" s="65" t="s">
        <v>24</v>
      </c>
      <c r="B40" s="65"/>
      <c r="C40" s="65"/>
      <c r="D40" s="65"/>
      <c r="E40" s="65"/>
      <c r="F40" s="21"/>
      <c r="G40" s="21"/>
      <c r="H40" s="21"/>
      <c r="I40" s="21"/>
      <c r="J40" s="21"/>
      <c r="K40" s="19">
        <f>SUM(F40+G40+H40+I40+J40)</f>
        <v>0</v>
      </c>
      <c r="M40" s="80" t="s">
        <v>57</v>
      </c>
      <c r="N40" s="80"/>
      <c r="O40" s="80"/>
      <c r="P40" s="80"/>
      <c r="Q40" s="80"/>
      <c r="R40" s="64"/>
      <c r="S40" s="64"/>
    </row>
    <row r="41" spans="1:19" ht="17.25" customHeight="1">
      <c r="A41" s="65" t="s">
        <v>25</v>
      </c>
      <c r="B41" s="65"/>
      <c r="C41" s="65"/>
      <c r="D41" s="65"/>
      <c r="E41" s="65"/>
      <c r="F41" s="65"/>
      <c r="G41" s="65"/>
      <c r="H41" s="65"/>
      <c r="I41" s="65"/>
      <c r="J41" s="65"/>
      <c r="K41" s="21"/>
      <c r="M41" s="80" t="s">
        <v>58</v>
      </c>
      <c r="N41" s="80"/>
      <c r="O41" s="80"/>
      <c r="P41" s="80"/>
      <c r="Q41" s="80"/>
      <c r="R41" s="64"/>
      <c r="S41" s="64"/>
    </row>
    <row r="42" spans="1:19" ht="18.75" customHeight="1">
      <c r="A42" s="65" t="s">
        <v>21</v>
      </c>
      <c r="B42" s="65"/>
      <c r="C42" s="65"/>
      <c r="D42" s="65"/>
      <c r="E42" s="65"/>
      <c r="F42" s="65"/>
      <c r="G42" s="65"/>
      <c r="H42" s="65"/>
      <c r="I42" s="65"/>
      <c r="J42" s="65"/>
      <c r="K42" s="21"/>
      <c r="M42" s="80" t="s">
        <v>59</v>
      </c>
      <c r="N42" s="80"/>
      <c r="O42" s="80"/>
      <c r="P42" s="80"/>
      <c r="Q42" s="80"/>
      <c r="R42" s="64"/>
      <c r="S42" s="64"/>
    </row>
    <row r="43" spans="1:19" ht="26.25" customHeight="1">
      <c r="A43" s="49" t="s">
        <v>56</v>
      </c>
      <c r="B43" s="66"/>
      <c r="C43" s="66"/>
      <c r="D43" s="66"/>
      <c r="E43" s="66"/>
      <c r="F43" s="66"/>
      <c r="G43" s="66"/>
      <c r="H43" s="66"/>
      <c r="I43" s="66"/>
      <c r="J43" s="66"/>
      <c r="K43" s="21"/>
      <c r="M43" s="61" t="s">
        <v>112</v>
      </c>
      <c r="N43" s="62"/>
      <c r="O43" s="62"/>
      <c r="P43" s="62"/>
      <c r="Q43" s="63"/>
      <c r="R43" s="64"/>
      <c r="S43" s="64"/>
    </row>
    <row r="44" spans="1:19" ht="18" customHeight="1">
      <c r="A44" s="68" t="s">
        <v>73</v>
      </c>
      <c r="B44" s="69"/>
      <c r="C44" s="69"/>
      <c r="D44" s="69"/>
      <c r="E44" s="69"/>
      <c r="F44" s="69"/>
      <c r="G44" s="69"/>
      <c r="H44" s="70"/>
      <c r="I44" s="25"/>
      <c r="J44" s="19">
        <f>Q23</f>
        <v>0</v>
      </c>
      <c r="K44" s="19">
        <f>I44+J44</f>
        <v>0</v>
      </c>
      <c r="M44" s="81" t="s">
        <v>107</v>
      </c>
      <c r="N44" s="82"/>
      <c r="O44" s="82"/>
      <c r="P44" s="82"/>
      <c r="Q44" s="83"/>
      <c r="R44" s="57" t="s">
        <v>109</v>
      </c>
      <c r="S44" s="58"/>
    </row>
    <row r="45" spans="1:19" ht="20.25" customHeight="1">
      <c r="A45" s="56" t="s">
        <v>74</v>
      </c>
      <c r="B45" s="56"/>
      <c r="C45" s="56"/>
      <c r="D45" s="56"/>
      <c r="E45" s="56"/>
      <c r="F45" s="56"/>
      <c r="G45" s="56"/>
      <c r="H45" s="56"/>
      <c r="I45" s="56"/>
      <c r="J45" s="56"/>
      <c r="K45" s="21"/>
      <c r="M45" s="53" t="s">
        <v>108</v>
      </c>
      <c r="N45" s="54"/>
      <c r="O45" s="54"/>
      <c r="P45" s="54"/>
      <c r="Q45" s="55"/>
      <c r="R45" s="59"/>
      <c r="S45" s="60"/>
    </row>
    <row r="46" spans="1:19" ht="28.5" customHeight="1">
      <c r="A46" s="56" t="s">
        <v>75</v>
      </c>
      <c r="B46" s="56"/>
      <c r="C46" s="56"/>
      <c r="D46" s="56"/>
      <c r="E46" s="56"/>
      <c r="F46" s="56"/>
      <c r="G46" s="56"/>
      <c r="H46" s="56"/>
      <c r="I46" s="56"/>
      <c r="J46" s="56"/>
      <c r="K46" s="21"/>
      <c r="M46" s="74" t="s">
        <v>124</v>
      </c>
      <c r="N46" s="75"/>
      <c r="O46" s="75"/>
      <c r="P46" s="75"/>
      <c r="Q46" s="76"/>
      <c r="R46" s="72"/>
      <c r="S46" s="73"/>
    </row>
    <row r="47" spans="1:19" ht="18.75" customHeight="1">
      <c r="A47" s="56" t="s">
        <v>76</v>
      </c>
      <c r="B47" s="56"/>
      <c r="C47" s="56"/>
      <c r="D47" s="56"/>
      <c r="E47" s="56"/>
      <c r="F47" s="56"/>
      <c r="G47" s="56"/>
      <c r="H47" s="56"/>
      <c r="I47" s="56"/>
      <c r="J47" s="56"/>
      <c r="K47" s="21"/>
      <c r="M47" s="67"/>
      <c r="N47" s="67"/>
      <c r="O47" s="67"/>
      <c r="P47" s="67"/>
      <c r="Q47" s="67"/>
      <c r="R47" s="67"/>
      <c r="S47" s="4"/>
    </row>
    <row r="48" spans="1:19" ht="17.25" customHeight="1">
      <c r="A48" s="56" t="s">
        <v>77</v>
      </c>
      <c r="B48" s="56"/>
      <c r="C48" s="56"/>
      <c r="D48" s="56"/>
      <c r="E48" s="56"/>
      <c r="F48" s="56"/>
      <c r="G48" s="56"/>
      <c r="H48" s="56"/>
      <c r="I48" s="56"/>
      <c r="J48" s="56"/>
      <c r="K48" s="21"/>
      <c r="M48" s="10"/>
      <c r="N48" s="10"/>
      <c r="O48" s="10"/>
      <c r="P48" s="10"/>
      <c r="Q48" s="10"/>
      <c r="R48" s="10"/>
      <c r="S48" s="10"/>
    </row>
    <row r="49" spans="1:19" ht="19.5" customHeight="1">
      <c r="A49" s="56" t="s">
        <v>78</v>
      </c>
      <c r="B49" s="56"/>
      <c r="C49" s="56"/>
      <c r="D49" s="56"/>
      <c r="E49" s="56"/>
      <c r="F49" s="56"/>
      <c r="G49" s="56"/>
      <c r="H49" s="56"/>
      <c r="I49" s="56"/>
      <c r="J49" s="56"/>
      <c r="K49" s="21"/>
      <c r="M49" s="10"/>
      <c r="N49" s="10"/>
      <c r="O49" s="10"/>
      <c r="P49" s="10"/>
      <c r="Q49" s="10"/>
      <c r="R49" s="10"/>
      <c r="S49" s="10"/>
    </row>
    <row r="50" spans="1:11" ht="18.75" customHeight="1">
      <c r="A50" s="49" t="s">
        <v>179</v>
      </c>
      <c r="B50" s="50"/>
      <c r="C50" s="50"/>
      <c r="D50" s="50"/>
      <c r="E50" s="50"/>
      <c r="F50" s="50"/>
      <c r="G50" s="50"/>
      <c r="H50" s="50"/>
      <c r="I50" s="50"/>
      <c r="J50" s="51"/>
      <c r="K50" s="26"/>
    </row>
    <row r="51" spans="1:10" ht="12.75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3" spans="1:13" ht="23.2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</row>
    <row r="54" spans="1:13" ht="23.2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</row>
    <row r="55" spans="1:13" ht="23.2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</row>
    <row r="75" ht="12.75">
      <c r="A75" s="8"/>
    </row>
  </sheetData>
  <sheetProtection/>
  <protectedRanges>
    <protectedRange sqref="G3:G14" name="Range1"/>
  </protectedRanges>
  <mergeCells count="50">
    <mergeCell ref="A1:S1"/>
    <mergeCell ref="R38:S38"/>
    <mergeCell ref="R39:S39"/>
    <mergeCell ref="R40:S40"/>
    <mergeCell ref="A27:S27"/>
    <mergeCell ref="A40:E40"/>
    <mergeCell ref="A29:E29"/>
    <mergeCell ref="R37:S37"/>
    <mergeCell ref="F29:K29"/>
    <mergeCell ref="A30:E30"/>
    <mergeCell ref="M42:Q42"/>
    <mergeCell ref="M41:Q41"/>
    <mergeCell ref="F30:K30"/>
    <mergeCell ref="A31:E31"/>
    <mergeCell ref="A32:E32"/>
    <mergeCell ref="F31:K31"/>
    <mergeCell ref="M37:Q37"/>
    <mergeCell ref="F32:K32"/>
    <mergeCell ref="A33:F33"/>
    <mergeCell ref="G34:I34"/>
    <mergeCell ref="M47:R47"/>
    <mergeCell ref="M38:Q38"/>
    <mergeCell ref="A44:H44"/>
    <mergeCell ref="A34:F34"/>
    <mergeCell ref="R46:S46"/>
    <mergeCell ref="M46:Q46"/>
    <mergeCell ref="A37:E37"/>
    <mergeCell ref="A38:E38"/>
    <mergeCell ref="A39:E39"/>
    <mergeCell ref="M40:Q40"/>
    <mergeCell ref="R44:S45"/>
    <mergeCell ref="M43:Q43"/>
    <mergeCell ref="R42:S42"/>
    <mergeCell ref="R41:S41"/>
    <mergeCell ref="R43:S43"/>
    <mergeCell ref="A41:J41"/>
    <mergeCell ref="A42:J42"/>
    <mergeCell ref="A43:J43"/>
    <mergeCell ref="M44:Q44"/>
    <mergeCell ref="A45:J45"/>
    <mergeCell ref="A53:M53"/>
    <mergeCell ref="A55:M55"/>
    <mergeCell ref="A54:M54"/>
    <mergeCell ref="A50:J50"/>
    <mergeCell ref="M39:Q39"/>
    <mergeCell ref="M45:Q45"/>
    <mergeCell ref="A49:J49"/>
    <mergeCell ref="A48:J48"/>
    <mergeCell ref="A46:J46"/>
    <mergeCell ref="A47:J47"/>
  </mergeCells>
  <dataValidations count="3">
    <dataValidation type="list" allowBlank="1" showInputMessage="1" showErrorMessage="1" sqref="R44:S45">
      <formula1>"Yes,No"</formula1>
    </dataValidation>
    <dataValidation type="list" allowBlank="1" showInputMessage="1" showErrorMessage="1" sqref="G33">
      <formula1>"SU,SR,OT"</formula1>
    </dataValidation>
    <dataValidation type="list" allowBlank="1" showInputMessage="1" showErrorMessage="1" sqref="G34:I34">
      <formula1>"Normal,Disabled, Severly Disabled"</formula1>
    </dataValidation>
  </dataValidations>
  <printOptions/>
  <pageMargins left="0.5" right="0.5" top="1" bottom="1" header="0.5" footer="0.5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5"/>
  <sheetViews>
    <sheetView showGridLines="0" tabSelected="1" zoomScalePageLayoutView="0" workbookViewId="0" topLeftCell="A88">
      <selection activeCell="J82" sqref="J82:J83"/>
    </sheetView>
  </sheetViews>
  <sheetFormatPr defaultColWidth="9.140625" defaultRowHeight="12.75"/>
  <cols>
    <col min="2" max="2" width="10.140625" style="0" bestFit="1" customWidth="1"/>
    <col min="10" max="10" width="10.00390625" style="0" customWidth="1"/>
  </cols>
  <sheetData>
    <row r="1" spans="1:10" ht="31.5" customHeight="1">
      <c r="A1" s="143" t="s">
        <v>27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4.25">
      <c r="A2" s="144" t="s">
        <v>186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ht="12.75">
      <c r="A3" s="145" t="s">
        <v>187</v>
      </c>
      <c r="B3" s="145"/>
      <c r="C3" s="145"/>
      <c r="D3" s="145"/>
      <c r="E3" s="145"/>
      <c r="F3" s="145"/>
      <c r="G3" s="145"/>
      <c r="H3" s="145"/>
      <c r="I3" s="145"/>
      <c r="J3" s="145"/>
    </row>
    <row r="4" spans="1:13" ht="18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M4" s="5"/>
    </row>
    <row r="5" spans="1:13" ht="20.25" customHeight="1">
      <c r="A5" s="56" t="s">
        <v>28</v>
      </c>
      <c r="B5" s="56"/>
      <c r="C5" s="56"/>
      <c r="D5" s="56"/>
      <c r="E5" s="65">
        <f>Sheet1!F29</f>
        <v>0</v>
      </c>
      <c r="F5" s="65"/>
      <c r="G5" s="65"/>
      <c r="H5" s="65"/>
      <c r="I5" s="65"/>
      <c r="J5" s="65"/>
      <c r="M5" s="5"/>
    </row>
    <row r="6" spans="1:10" ht="19.5" customHeight="1">
      <c r="A6" s="56" t="s">
        <v>29</v>
      </c>
      <c r="B6" s="56"/>
      <c r="C6" s="56"/>
      <c r="D6" s="56"/>
      <c r="E6" s="65">
        <f>Sheet1!F30</f>
        <v>0</v>
      </c>
      <c r="F6" s="65"/>
      <c r="G6" s="65"/>
      <c r="H6" s="65"/>
      <c r="I6" s="65"/>
      <c r="J6" s="65"/>
    </row>
    <row r="7" spans="1:10" ht="22.5" customHeight="1">
      <c r="A7" s="56" t="s">
        <v>30</v>
      </c>
      <c r="B7" s="56"/>
      <c r="C7" s="56"/>
      <c r="D7" s="56"/>
      <c r="E7" s="65">
        <f>Sheet1!F32</f>
        <v>0</v>
      </c>
      <c r="F7" s="65"/>
      <c r="G7" s="65"/>
      <c r="H7" s="65"/>
      <c r="I7" s="65"/>
      <c r="J7" s="65"/>
    </row>
    <row r="8" spans="1:10" ht="20.25" customHeight="1">
      <c r="A8" s="56" t="s">
        <v>61</v>
      </c>
      <c r="B8" s="56"/>
      <c r="C8" s="56"/>
      <c r="D8" s="56"/>
      <c r="E8" s="65">
        <f>Sheet1!F31</f>
        <v>0</v>
      </c>
      <c r="F8" s="65"/>
      <c r="G8" s="65"/>
      <c r="H8" s="65"/>
      <c r="I8" s="65"/>
      <c r="J8" s="65"/>
    </row>
    <row r="9" spans="1:10" ht="18.75" customHeight="1">
      <c r="A9" s="81" t="s">
        <v>62</v>
      </c>
      <c r="B9" s="82"/>
      <c r="C9" s="82"/>
      <c r="D9" s="82"/>
      <c r="E9" s="82"/>
      <c r="F9" s="82"/>
      <c r="G9" s="82"/>
      <c r="H9" s="82"/>
      <c r="I9" s="83"/>
      <c r="J9" s="146">
        <f>Sheet1!K23</f>
        <v>0</v>
      </c>
    </row>
    <row r="10" spans="1:10" ht="19.5" customHeight="1">
      <c r="A10" s="53" t="s">
        <v>31</v>
      </c>
      <c r="B10" s="54"/>
      <c r="C10" s="54"/>
      <c r="D10" s="54"/>
      <c r="E10" s="54"/>
      <c r="F10" s="54"/>
      <c r="G10" s="54"/>
      <c r="H10" s="54"/>
      <c r="I10" s="55"/>
      <c r="J10" s="147"/>
    </row>
    <row r="11" spans="1:10" ht="19.5" customHeight="1">
      <c r="A11" s="141" t="s">
        <v>63</v>
      </c>
      <c r="B11" s="141"/>
      <c r="C11" s="141"/>
      <c r="D11" s="141"/>
      <c r="E11" s="141"/>
      <c r="F11" s="141"/>
      <c r="G11" s="141"/>
      <c r="H11" s="141"/>
      <c r="I11" s="27"/>
      <c r="J11" s="113">
        <f>IF(AND(I13&lt;I14,I13&lt;I15,Sheet1!K42=0),I13,IF(AND(I14&lt;I13,I14&lt;I15,Sheet1!K42=0),I14,IF(AND(I15&lt;I13,I15&lt;I14,Sheet1!K42=0),I15,IF(AND(I14=0,I15=0,Sheet1!K42=0),I13,IF(Sheet1!K42&gt;0,0)))))</f>
        <v>0</v>
      </c>
    </row>
    <row r="12" spans="1:10" ht="15" customHeight="1">
      <c r="A12" s="99" t="s">
        <v>95</v>
      </c>
      <c r="B12" s="100"/>
      <c r="C12" s="100"/>
      <c r="D12" s="100"/>
      <c r="E12" s="100"/>
      <c r="F12" s="100"/>
      <c r="G12" s="100"/>
      <c r="H12" s="101"/>
      <c r="I12" s="28" t="s">
        <v>114</v>
      </c>
      <c r="J12" s="113"/>
    </row>
    <row r="13" spans="1:10" ht="15" customHeight="1">
      <c r="A13" s="142" t="s">
        <v>32</v>
      </c>
      <c r="B13" s="142"/>
      <c r="C13" s="142"/>
      <c r="D13" s="142"/>
      <c r="E13" s="142"/>
      <c r="F13" s="142"/>
      <c r="G13" s="142"/>
      <c r="H13" s="142"/>
      <c r="I13" s="29">
        <f>IF((Sheet1!K41+Sheet1!K42)=0,(Sheet1!F23-Sheet1!F15),0)</f>
        <v>0</v>
      </c>
      <c r="J13" s="113"/>
    </row>
    <row r="14" spans="1:10" ht="15" customHeight="1">
      <c r="A14" s="140" t="s">
        <v>167</v>
      </c>
      <c r="B14" s="140"/>
      <c r="C14" s="140"/>
      <c r="D14" s="140"/>
      <c r="E14" s="140"/>
      <c r="F14" s="140"/>
      <c r="G14" s="140"/>
      <c r="H14" s="140"/>
      <c r="I14" s="30"/>
      <c r="J14" s="113"/>
    </row>
    <row r="15" spans="1:10" ht="14.25" customHeight="1">
      <c r="A15" s="140" t="s">
        <v>33</v>
      </c>
      <c r="B15" s="140"/>
      <c r="C15" s="140"/>
      <c r="D15" s="140"/>
      <c r="E15" s="140"/>
      <c r="F15" s="140"/>
      <c r="G15" s="140"/>
      <c r="H15" s="140"/>
      <c r="I15" s="29"/>
      <c r="J15" s="113"/>
    </row>
    <row r="16" spans="1:10" ht="13.5" customHeight="1">
      <c r="A16" s="140" t="s">
        <v>34</v>
      </c>
      <c r="B16" s="140"/>
      <c r="C16" s="140"/>
      <c r="D16" s="140"/>
      <c r="E16" s="140"/>
      <c r="F16" s="140"/>
      <c r="G16" s="140"/>
      <c r="H16" s="140"/>
      <c r="I16" s="140"/>
      <c r="J16" s="113"/>
    </row>
    <row r="17" spans="1:10" ht="21" customHeight="1">
      <c r="A17" s="122" t="s">
        <v>35</v>
      </c>
      <c r="B17" s="122"/>
      <c r="C17" s="122"/>
      <c r="D17" s="122"/>
      <c r="E17" s="122"/>
      <c r="F17" s="122"/>
      <c r="G17" s="122"/>
      <c r="H17" s="122"/>
      <c r="I17" s="139"/>
      <c r="J17" s="31">
        <f>SUM(J9-J11)</f>
        <v>0</v>
      </c>
    </row>
    <row r="18" spans="1:10" ht="17.25" customHeight="1">
      <c r="A18" s="56" t="s">
        <v>64</v>
      </c>
      <c r="B18" s="56"/>
      <c r="C18" s="56"/>
      <c r="D18" s="56"/>
      <c r="E18" s="56"/>
      <c r="F18" s="56"/>
      <c r="G18" s="56"/>
      <c r="H18" s="56"/>
      <c r="I18" s="49"/>
      <c r="J18" s="31">
        <f>Sheet1!P23</f>
        <v>0</v>
      </c>
    </row>
    <row r="19" spans="1:10" ht="18.75" customHeight="1">
      <c r="A19" s="138" t="s">
        <v>36</v>
      </c>
      <c r="B19" s="82"/>
      <c r="C19" s="82"/>
      <c r="D19" s="82"/>
      <c r="E19" s="82"/>
      <c r="F19" s="82"/>
      <c r="G19" s="82"/>
      <c r="H19" s="82"/>
      <c r="I19" s="83"/>
      <c r="J19" s="113">
        <f>SUM(J17-J18)</f>
        <v>0</v>
      </c>
    </row>
    <row r="20" spans="1:10" ht="12.75">
      <c r="A20" s="99" t="s">
        <v>37</v>
      </c>
      <c r="B20" s="100"/>
      <c r="C20" s="100"/>
      <c r="D20" s="100"/>
      <c r="E20" s="100"/>
      <c r="F20" s="100"/>
      <c r="G20" s="100"/>
      <c r="H20" s="100"/>
      <c r="I20" s="101"/>
      <c r="J20" s="113"/>
    </row>
    <row r="21" spans="1:10" ht="19.5" customHeight="1">
      <c r="A21" s="138" t="s">
        <v>38</v>
      </c>
      <c r="B21" s="82"/>
      <c r="C21" s="82"/>
      <c r="D21" s="82"/>
      <c r="E21" s="82"/>
      <c r="F21" s="82"/>
      <c r="G21" s="82"/>
      <c r="H21" s="83"/>
      <c r="I21" s="28" t="s">
        <v>114</v>
      </c>
      <c r="J21" s="113">
        <f>I23</f>
        <v>0</v>
      </c>
    </row>
    <row r="22" spans="1:10" ht="12.75">
      <c r="A22" s="140" t="s">
        <v>39</v>
      </c>
      <c r="B22" s="140"/>
      <c r="C22" s="140"/>
      <c r="D22" s="140"/>
      <c r="E22" s="140"/>
      <c r="F22" s="140"/>
      <c r="G22" s="140"/>
      <c r="H22" s="140"/>
      <c r="I22" s="19"/>
      <c r="J22" s="113"/>
    </row>
    <row r="23" spans="1:10" ht="12.75">
      <c r="A23" s="116" t="s">
        <v>40</v>
      </c>
      <c r="B23" s="117"/>
      <c r="C23" s="117"/>
      <c r="D23" s="117"/>
      <c r="E23" s="117"/>
      <c r="F23" s="117"/>
      <c r="G23" s="117"/>
      <c r="H23" s="118"/>
      <c r="I23" s="98">
        <f>IF(AND(Sheet1!R44="Yes",Sheet1!K42&lt;200000),Sheet1!K42,IF(AND(Sheet1!R44="Yes",Sheet1!K42&gt;=200000),200000,IF(AND(Sheet1!R44="No",Sheet1!K42&lt;30000),Sheet1!K42,IF(AND(Sheet1!R44="No",Sheet1!K42&gt;=30000),30000))))</f>
        <v>0</v>
      </c>
      <c r="J23" s="113"/>
    </row>
    <row r="24" spans="1:10" ht="12.75">
      <c r="A24" s="99" t="s">
        <v>41</v>
      </c>
      <c r="B24" s="100"/>
      <c r="C24" s="100"/>
      <c r="D24" s="100"/>
      <c r="E24" s="100"/>
      <c r="F24" s="100"/>
      <c r="G24" s="100"/>
      <c r="H24" s="101"/>
      <c r="I24" s="98"/>
      <c r="J24" s="113"/>
    </row>
    <row r="25" spans="1:10" ht="21" customHeight="1">
      <c r="A25" s="56" t="s">
        <v>65</v>
      </c>
      <c r="B25" s="56"/>
      <c r="C25" s="56"/>
      <c r="D25" s="56"/>
      <c r="E25" s="56"/>
      <c r="F25" s="56"/>
      <c r="G25" s="56"/>
      <c r="H25" s="56"/>
      <c r="I25" s="56"/>
      <c r="J25" s="32">
        <f>Sheet1!K43</f>
        <v>0</v>
      </c>
    </row>
    <row r="26" spans="1:10" ht="20.25" customHeight="1">
      <c r="A26" s="122" t="s">
        <v>42</v>
      </c>
      <c r="B26" s="56"/>
      <c r="C26" s="56"/>
      <c r="D26" s="56"/>
      <c r="E26" s="56"/>
      <c r="F26" s="56"/>
      <c r="G26" s="56"/>
      <c r="H26" s="56"/>
      <c r="I26" s="56"/>
      <c r="J26" s="31">
        <f>SUM(J19-J21+J25)</f>
        <v>0</v>
      </c>
    </row>
    <row r="27" spans="1:10" ht="18.75" customHeight="1">
      <c r="A27" s="81" t="s">
        <v>96</v>
      </c>
      <c r="B27" s="82"/>
      <c r="C27" s="82"/>
      <c r="D27" s="82"/>
      <c r="E27" s="82"/>
      <c r="F27" s="82"/>
      <c r="G27" s="82"/>
      <c r="H27" s="82"/>
      <c r="I27" s="83"/>
      <c r="J27" s="151"/>
    </row>
    <row r="28" spans="1:10" ht="15.75" customHeight="1">
      <c r="A28" s="80" t="s">
        <v>43</v>
      </c>
      <c r="B28" s="80"/>
      <c r="C28" s="80"/>
      <c r="D28" s="80"/>
      <c r="E28" s="80"/>
      <c r="F28" s="80"/>
      <c r="G28" s="80"/>
      <c r="H28" s="19">
        <f>Sheet1!L23</f>
        <v>0</v>
      </c>
      <c r="I28" s="135"/>
      <c r="J28" s="152"/>
    </row>
    <row r="29" spans="1:10" ht="15" customHeight="1">
      <c r="A29" s="80" t="s">
        <v>106</v>
      </c>
      <c r="B29" s="80"/>
      <c r="C29" s="80"/>
      <c r="D29" s="80"/>
      <c r="E29" s="80"/>
      <c r="F29" s="80"/>
      <c r="G29" s="80"/>
      <c r="H29" s="19">
        <f>SUM(Sheet1!M23+Sheet1!N23)</f>
        <v>0</v>
      </c>
      <c r="I29" s="136"/>
      <c r="J29" s="152"/>
    </row>
    <row r="30" spans="1:10" ht="17.25" customHeight="1">
      <c r="A30" s="80" t="s">
        <v>44</v>
      </c>
      <c r="B30" s="80"/>
      <c r="C30" s="80"/>
      <c r="D30" s="80"/>
      <c r="E30" s="80"/>
      <c r="F30" s="80"/>
      <c r="G30" s="80"/>
      <c r="H30" s="19">
        <f>Sheet1!O23+Sheet1!K38+Sheet1!K39+Sheet1!K40</f>
        <v>0</v>
      </c>
      <c r="I30" s="136"/>
      <c r="J30" s="152"/>
    </row>
    <row r="31" spans="1:10" ht="16.5" customHeight="1">
      <c r="A31" s="80" t="s">
        <v>45</v>
      </c>
      <c r="B31" s="80"/>
      <c r="C31" s="80"/>
      <c r="D31" s="80"/>
      <c r="E31" s="80"/>
      <c r="F31" s="80"/>
      <c r="G31" s="80"/>
      <c r="H31" s="19">
        <f>Sheet1!R37</f>
        <v>0</v>
      </c>
      <c r="I31" s="136"/>
      <c r="J31" s="152"/>
    </row>
    <row r="32" spans="1:10" ht="17.25" customHeight="1">
      <c r="A32" s="80" t="s">
        <v>46</v>
      </c>
      <c r="B32" s="80"/>
      <c r="C32" s="80"/>
      <c r="D32" s="80"/>
      <c r="E32" s="80"/>
      <c r="F32" s="80"/>
      <c r="G32" s="80"/>
      <c r="H32" s="19">
        <f>Sheet1!R38</f>
        <v>0</v>
      </c>
      <c r="I32" s="136"/>
      <c r="J32" s="152"/>
    </row>
    <row r="33" spans="1:10" ht="15.75" customHeight="1">
      <c r="A33" s="80" t="s">
        <v>47</v>
      </c>
      <c r="B33" s="80"/>
      <c r="C33" s="80"/>
      <c r="D33" s="80"/>
      <c r="E33" s="80"/>
      <c r="F33" s="80"/>
      <c r="G33" s="80"/>
      <c r="H33" s="19">
        <f>Sheet1!R39</f>
        <v>0</v>
      </c>
      <c r="I33" s="136"/>
      <c r="J33" s="152"/>
    </row>
    <row r="34" spans="1:10" ht="18" customHeight="1">
      <c r="A34" s="80" t="s">
        <v>48</v>
      </c>
      <c r="B34" s="80"/>
      <c r="C34" s="80"/>
      <c r="D34" s="80"/>
      <c r="E34" s="80"/>
      <c r="F34" s="80"/>
      <c r="G34" s="80"/>
      <c r="H34" s="19">
        <f>Sheet1!R43</f>
        <v>0</v>
      </c>
      <c r="I34" s="136"/>
      <c r="J34" s="152"/>
    </row>
    <row r="35" spans="1:10" ht="12.75">
      <c r="A35" s="124" t="s">
        <v>50</v>
      </c>
      <c r="B35" s="125"/>
      <c r="C35" s="125"/>
      <c r="D35" s="125"/>
      <c r="E35" s="125"/>
      <c r="F35" s="125"/>
      <c r="G35" s="126"/>
      <c r="H35" s="98">
        <f>Sheet1!R42</f>
        <v>0</v>
      </c>
      <c r="I35" s="136"/>
      <c r="J35" s="152"/>
    </row>
    <row r="36" spans="1:10" ht="12.75">
      <c r="A36" s="95" t="s">
        <v>51</v>
      </c>
      <c r="B36" s="96"/>
      <c r="C36" s="96"/>
      <c r="D36" s="96"/>
      <c r="E36" s="96"/>
      <c r="F36" s="96"/>
      <c r="G36" s="97"/>
      <c r="H36" s="98"/>
      <c r="I36" s="136"/>
      <c r="J36" s="152"/>
    </row>
    <row r="37" spans="1:10" ht="16.5" customHeight="1">
      <c r="A37" s="68" t="s">
        <v>49</v>
      </c>
      <c r="B37" s="69"/>
      <c r="C37" s="69"/>
      <c r="D37" s="69"/>
      <c r="E37" s="69"/>
      <c r="F37" s="69"/>
      <c r="G37" s="70"/>
      <c r="H37" s="19">
        <f>Sheet1!K41</f>
        <v>0</v>
      </c>
      <c r="I37" s="136"/>
      <c r="J37" s="152"/>
    </row>
    <row r="38" spans="1:10" ht="12.75">
      <c r="A38" s="124" t="s">
        <v>97</v>
      </c>
      <c r="B38" s="125"/>
      <c r="C38" s="125"/>
      <c r="D38" s="125"/>
      <c r="E38" s="125"/>
      <c r="F38" s="125"/>
      <c r="G38" s="126"/>
      <c r="H38" s="98">
        <f>Sheet1!R40</f>
        <v>0</v>
      </c>
      <c r="I38" s="136"/>
      <c r="J38" s="152"/>
    </row>
    <row r="39" spans="1:10" ht="12.75">
      <c r="A39" s="95" t="s">
        <v>52</v>
      </c>
      <c r="B39" s="96"/>
      <c r="C39" s="96"/>
      <c r="D39" s="96"/>
      <c r="E39" s="96"/>
      <c r="F39" s="96"/>
      <c r="G39" s="97"/>
      <c r="H39" s="98"/>
      <c r="I39" s="136"/>
      <c r="J39" s="152"/>
    </row>
    <row r="40" spans="1:10" ht="12.75">
      <c r="A40" s="124" t="s">
        <v>66</v>
      </c>
      <c r="B40" s="125"/>
      <c r="C40" s="125"/>
      <c r="D40" s="125"/>
      <c r="E40" s="125"/>
      <c r="F40" s="125"/>
      <c r="G40" s="126"/>
      <c r="H40" s="98">
        <f>Sheet1!R41</f>
        <v>0</v>
      </c>
      <c r="I40" s="136"/>
      <c r="J40" s="152"/>
    </row>
    <row r="41" spans="1:10" ht="12.75">
      <c r="A41" s="119" t="s">
        <v>53</v>
      </c>
      <c r="B41" s="120"/>
      <c r="C41" s="120"/>
      <c r="D41" s="120"/>
      <c r="E41" s="120"/>
      <c r="F41" s="120"/>
      <c r="G41" s="121"/>
      <c r="H41" s="98"/>
      <c r="I41" s="136"/>
      <c r="J41" s="152"/>
    </row>
    <row r="42" spans="1:10" ht="12.75">
      <c r="A42" s="95" t="s">
        <v>113</v>
      </c>
      <c r="B42" s="96"/>
      <c r="C42" s="96"/>
      <c r="D42" s="96"/>
      <c r="E42" s="96"/>
      <c r="F42" s="96"/>
      <c r="G42" s="97"/>
      <c r="H42" s="98"/>
      <c r="I42" s="136"/>
      <c r="J42" s="152"/>
    </row>
    <row r="43" spans="1:10" ht="12.75">
      <c r="A43" s="124" t="s">
        <v>138</v>
      </c>
      <c r="B43" s="125"/>
      <c r="C43" s="125"/>
      <c r="D43" s="125"/>
      <c r="E43" s="125"/>
      <c r="F43" s="125"/>
      <c r="G43" s="126"/>
      <c r="H43" s="19">
        <f>Sheet1!R23</f>
        <v>0</v>
      </c>
      <c r="I43" s="136"/>
      <c r="J43" s="152"/>
    </row>
    <row r="44" spans="1:10" ht="13.5" customHeight="1">
      <c r="A44" s="68" t="s">
        <v>139</v>
      </c>
      <c r="B44" s="69"/>
      <c r="C44" s="69"/>
      <c r="D44" s="69"/>
      <c r="E44" s="69"/>
      <c r="F44" s="69"/>
      <c r="G44" s="70"/>
      <c r="H44" s="33">
        <f>Sheet1!R23</f>
        <v>0</v>
      </c>
      <c r="I44" s="136"/>
      <c r="J44" s="152"/>
    </row>
    <row r="45" spans="1:11" s="3" customFormat="1" ht="19.5" customHeight="1">
      <c r="A45" s="34" t="s">
        <v>137</v>
      </c>
      <c r="B45" s="35"/>
      <c r="C45" s="35"/>
      <c r="D45" s="35"/>
      <c r="E45" s="35"/>
      <c r="F45" s="35"/>
      <c r="G45" s="36"/>
      <c r="H45" s="108">
        <f>SUM(H28:H43)</f>
        <v>0</v>
      </c>
      <c r="I45" s="137"/>
      <c r="J45" s="152"/>
      <c r="K45" s="6"/>
    </row>
    <row r="46" spans="1:10" ht="15.75" customHeight="1">
      <c r="A46" s="95" t="s">
        <v>140</v>
      </c>
      <c r="B46" s="96"/>
      <c r="C46" s="96"/>
      <c r="D46" s="96"/>
      <c r="E46" s="96"/>
      <c r="F46" s="96"/>
      <c r="G46" s="97"/>
      <c r="H46" s="109"/>
      <c r="I46" s="29">
        <f>IF(AND(H45&lt;150001),H45+H44,IF(AND(H45&gt;150000),150000+H44))</f>
        <v>0</v>
      </c>
      <c r="J46" s="153"/>
    </row>
    <row r="47" spans="1:10" ht="14.25">
      <c r="A47" s="11"/>
      <c r="B47" s="11"/>
      <c r="C47" s="11"/>
      <c r="D47" s="11"/>
      <c r="E47" s="11"/>
      <c r="F47" s="11"/>
      <c r="G47" s="11"/>
      <c r="H47" s="11"/>
      <c r="I47" s="11"/>
      <c r="J47" s="12"/>
    </row>
    <row r="48" spans="1:10" ht="18.75" customHeight="1">
      <c r="A48" s="11"/>
      <c r="B48" s="11"/>
      <c r="C48" s="11"/>
      <c r="D48" s="11"/>
      <c r="E48" s="11"/>
      <c r="F48" s="11"/>
      <c r="G48" s="11"/>
      <c r="H48" s="11"/>
      <c r="I48" s="11"/>
      <c r="J48" s="12"/>
    </row>
    <row r="49" spans="1:10" ht="12.75" customHeight="1">
      <c r="A49" s="149" t="s">
        <v>178</v>
      </c>
      <c r="B49" s="150"/>
      <c r="C49" s="150"/>
      <c r="D49" s="150"/>
      <c r="E49" s="150"/>
      <c r="F49" s="150"/>
      <c r="G49" s="150"/>
      <c r="H49" s="150"/>
      <c r="I49" s="29">
        <f>IF(Sheet1!K50&lt;50001,Sheet1!K50,50000)</f>
        <v>0</v>
      </c>
      <c r="J49" s="154"/>
    </row>
    <row r="50" spans="1:10" ht="18.75" customHeight="1">
      <c r="A50" s="81" t="s">
        <v>170</v>
      </c>
      <c r="B50" s="106"/>
      <c r="C50" s="106"/>
      <c r="D50" s="106"/>
      <c r="E50" s="106"/>
      <c r="F50" s="106"/>
      <c r="G50" s="106"/>
      <c r="H50" s="107"/>
      <c r="I50" s="148">
        <f>IF(AND(Sheet1!K44&lt;25001,Sheet1!G33="OT"),Sheet1!K44,IF(AND(Sheet1!K44&gt;25000,Sheet1!G33="OT"),25000,IF(AND(Sheet1!K44&lt;30001,Sheet1!G33="SR"),Sheet1!K44,IF(AND(Sheet1!K44&gt;30000,Sheet1!G33="SR"),30000,IF(AND(Sheet1!K44&lt;30001,Sheet1!G33="SU"),Sheet1!K44,IF(AND(Sheet1!K44&gt;30000,Sheet1!G33="SU"),30000))))))</f>
        <v>0</v>
      </c>
      <c r="J50" s="154"/>
    </row>
    <row r="51" spans="1:10" ht="17.25" customHeight="1">
      <c r="A51" s="53" t="s">
        <v>177</v>
      </c>
      <c r="B51" s="114"/>
      <c r="C51" s="114"/>
      <c r="D51" s="114"/>
      <c r="E51" s="114"/>
      <c r="F51" s="114"/>
      <c r="G51" s="114"/>
      <c r="H51" s="115"/>
      <c r="I51" s="148"/>
      <c r="J51" s="154"/>
    </row>
    <row r="52" spans="1:10" ht="15.75" customHeight="1">
      <c r="A52" s="81" t="s">
        <v>172</v>
      </c>
      <c r="B52" s="106"/>
      <c r="C52" s="106"/>
      <c r="D52" s="106"/>
      <c r="E52" s="106"/>
      <c r="F52" s="106"/>
      <c r="G52" s="106"/>
      <c r="H52" s="107"/>
      <c r="I52" s="148">
        <f>IF(Sheet1!K45&lt;50001,Sheet1!K45,IF(Sheet1!K45&gt;50000,50000))</f>
        <v>0</v>
      </c>
      <c r="J52" s="154"/>
    </row>
    <row r="53" spans="1:10" ht="18" customHeight="1">
      <c r="A53" s="53" t="s">
        <v>115</v>
      </c>
      <c r="B53" s="114"/>
      <c r="C53" s="114"/>
      <c r="D53" s="114"/>
      <c r="E53" s="114"/>
      <c r="F53" s="114"/>
      <c r="G53" s="114"/>
      <c r="H53" s="115"/>
      <c r="I53" s="148"/>
      <c r="J53" s="154"/>
    </row>
    <row r="54" spans="1:10" ht="15.75" customHeight="1">
      <c r="A54" s="81" t="s">
        <v>171</v>
      </c>
      <c r="B54" s="106"/>
      <c r="C54" s="106"/>
      <c r="D54" s="106"/>
      <c r="E54" s="106"/>
      <c r="F54" s="106"/>
      <c r="G54" s="106"/>
      <c r="H54" s="107"/>
      <c r="I54" s="148">
        <f>IF(Sheet1!K46&lt;125001,Sheet1!K46,IF(Sheet1!K46&gt;125000,125000))</f>
        <v>0</v>
      </c>
      <c r="J54" s="154"/>
    </row>
    <row r="55" spans="1:10" ht="15" customHeight="1">
      <c r="A55" s="105" t="s">
        <v>72</v>
      </c>
      <c r="B55" s="103"/>
      <c r="C55" s="103"/>
      <c r="D55" s="103"/>
      <c r="E55" s="103"/>
      <c r="F55" s="103"/>
      <c r="G55" s="103"/>
      <c r="H55" s="104"/>
      <c r="I55" s="148"/>
      <c r="J55" s="154"/>
    </row>
    <row r="56" spans="1:10" ht="15.75" customHeight="1">
      <c r="A56" s="102" t="s">
        <v>157</v>
      </c>
      <c r="B56" s="103"/>
      <c r="C56" s="103"/>
      <c r="D56" s="103"/>
      <c r="E56" s="103"/>
      <c r="F56" s="103"/>
      <c r="G56" s="103"/>
      <c r="H56" s="104"/>
      <c r="I56" s="148"/>
      <c r="J56" s="154"/>
    </row>
    <row r="57" spans="1:10" ht="15" customHeight="1">
      <c r="A57" s="123" t="s">
        <v>98</v>
      </c>
      <c r="B57" s="114"/>
      <c r="C57" s="114"/>
      <c r="D57" s="114"/>
      <c r="E57" s="114"/>
      <c r="F57" s="114"/>
      <c r="G57" s="114"/>
      <c r="H57" s="115"/>
      <c r="I57" s="148"/>
      <c r="J57" s="154"/>
    </row>
    <row r="58" spans="1:10" ht="18.75" customHeight="1">
      <c r="A58" s="49" t="s">
        <v>173</v>
      </c>
      <c r="B58" s="50"/>
      <c r="C58" s="50"/>
      <c r="D58" s="50"/>
      <c r="E58" s="50"/>
      <c r="F58" s="50"/>
      <c r="G58" s="50"/>
      <c r="H58" s="51"/>
      <c r="I58" s="37">
        <f>Sheet1!K47</f>
        <v>0</v>
      </c>
      <c r="J58" s="154"/>
    </row>
    <row r="59" spans="1:10" ht="17.25" customHeight="1">
      <c r="A59" s="49" t="s">
        <v>174</v>
      </c>
      <c r="B59" s="50"/>
      <c r="C59" s="50"/>
      <c r="D59" s="50"/>
      <c r="E59" s="50"/>
      <c r="F59" s="50"/>
      <c r="G59" s="50"/>
      <c r="H59" s="51"/>
      <c r="I59" s="37">
        <f>Sheet1!K48</f>
        <v>0</v>
      </c>
      <c r="J59" s="154"/>
    </row>
    <row r="60" spans="1:10" ht="15" customHeight="1">
      <c r="A60" s="81" t="s">
        <v>175</v>
      </c>
      <c r="B60" s="106"/>
      <c r="C60" s="106"/>
      <c r="D60" s="106"/>
      <c r="E60" s="106"/>
      <c r="F60" s="106"/>
      <c r="G60" s="106"/>
      <c r="H60" s="107"/>
      <c r="I60" s="148">
        <f>IF(Sheet1!K49&lt;75001,Sheet1!K49,IF(AND(Sheet1!K49&gt;75000,Sheet1!G34="Disabled"),75000,IF(AND(Sheet1!K49&lt;125001,Sheet1!G34="Severly Disabled"),Sheet1!K49,IF(AND(Sheet1!K49&gt;125000,Sheet1!G34="Severly Disabled"),125000,IF(Sheet1!G34="Normal",0)))))</f>
        <v>0</v>
      </c>
      <c r="J60" s="154"/>
    </row>
    <row r="61" spans="1:10" ht="15" customHeight="1">
      <c r="A61" s="102" t="s">
        <v>151</v>
      </c>
      <c r="B61" s="103"/>
      <c r="C61" s="103"/>
      <c r="D61" s="103"/>
      <c r="E61" s="103"/>
      <c r="F61" s="103"/>
      <c r="G61" s="103"/>
      <c r="H61" s="104"/>
      <c r="I61" s="148"/>
      <c r="J61" s="154"/>
    </row>
    <row r="62" spans="1:10" ht="17.25" customHeight="1">
      <c r="A62" s="53" t="s">
        <v>152</v>
      </c>
      <c r="B62" s="114"/>
      <c r="C62" s="114"/>
      <c r="D62" s="114"/>
      <c r="E62" s="114"/>
      <c r="F62" s="114"/>
      <c r="G62" s="114"/>
      <c r="H62" s="115"/>
      <c r="I62" s="148"/>
      <c r="J62" s="154"/>
    </row>
    <row r="63" spans="1:10" ht="23.25" customHeight="1">
      <c r="A63" s="139" t="s">
        <v>176</v>
      </c>
      <c r="B63" s="50"/>
      <c r="C63" s="50"/>
      <c r="D63" s="50"/>
      <c r="E63" s="50"/>
      <c r="F63" s="50"/>
      <c r="G63" s="50"/>
      <c r="H63" s="51"/>
      <c r="I63" s="19">
        <f>SUM(I46+I49+I50+I52+I54+I58+I59+I60)</f>
        <v>0</v>
      </c>
      <c r="J63" s="38">
        <f>I63</f>
        <v>0</v>
      </c>
    </row>
    <row r="64" spans="1:10" ht="22.5" customHeight="1">
      <c r="A64" s="81" t="s">
        <v>143</v>
      </c>
      <c r="B64" s="167"/>
      <c r="C64" s="167"/>
      <c r="D64" s="167"/>
      <c r="E64" s="167"/>
      <c r="F64" s="167"/>
      <c r="G64" s="167"/>
      <c r="H64" s="167"/>
      <c r="I64" s="168"/>
      <c r="J64" s="31">
        <f>SUM(J26-J63)</f>
        <v>0</v>
      </c>
    </row>
    <row r="65" spans="1:10" ht="12" customHeight="1">
      <c r="A65" s="81"/>
      <c r="B65" s="82"/>
      <c r="C65" s="82"/>
      <c r="D65" s="82"/>
      <c r="E65" s="82"/>
      <c r="F65" s="82"/>
      <c r="G65" s="82"/>
      <c r="H65" s="82"/>
      <c r="I65" s="82"/>
      <c r="J65" s="155"/>
    </row>
    <row r="66" spans="1:10" ht="59.25" customHeight="1">
      <c r="A66" s="169" t="s">
        <v>126</v>
      </c>
      <c r="B66" s="170"/>
      <c r="C66" s="170"/>
      <c r="D66" s="170"/>
      <c r="E66" s="170"/>
      <c r="F66" s="170"/>
      <c r="G66" s="170"/>
      <c r="H66" s="170"/>
      <c r="I66" s="170"/>
      <c r="J66" s="171"/>
    </row>
    <row r="67" spans="1:10" ht="17.25" customHeight="1">
      <c r="A67" s="81" t="s">
        <v>158</v>
      </c>
      <c r="B67" s="82"/>
      <c r="C67" s="82"/>
      <c r="D67" s="82"/>
      <c r="E67" s="83"/>
      <c r="F67" s="156" t="s">
        <v>79</v>
      </c>
      <c r="G67" s="157"/>
      <c r="H67" s="157"/>
      <c r="I67" s="158"/>
      <c r="J67" s="166"/>
    </row>
    <row r="68" spans="1:10" ht="18" customHeight="1">
      <c r="A68" s="95" t="s">
        <v>117</v>
      </c>
      <c r="B68" s="96"/>
      <c r="C68" s="96"/>
      <c r="D68" s="96"/>
      <c r="E68" s="96"/>
      <c r="F68" s="159"/>
      <c r="G68" s="160"/>
      <c r="H68" s="160"/>
      <c r="I68" s="161"/>
      <c r="J68" s="166"/>
    </row>
    <row r="69" spans="1:10" ht="15" customHeight="1">
      <c r="A69" s="81" t="s">
        <v>159</v>
      </c>
      <c r="B69" s="82"/>
      <c r="C69" s="82"/>
      <c r="D69" s="82"/>
      <c r="E69" s="83"/>
      <c r="F69" s="81" t="s">
        <v>189</v>
      </c>
      <c r="G69" s="82"/>
      <c r="H69" s="82"/>
      <c r="I69" s="83"/>
      <c r="J69" s="162">
        <f>ROUND(IF(AND(J64&gt;250000,J64&lt;500001,Sheet1!G33="OT"),(J64-250000)*0.05,0),0)</f>
        <v>0</v>
      </c>
    </row>
    <row r="70" spans="1:10" ht="15.75" customHeight="1">
      <c r="A70" s="53" t="s">
        <v>116</v>
      </c>
      <c r="B70" s="54"/>
      <c r="C70" s="54"/>
      <c r="D70" s="54"/>
      <c r="E70" s="55"/>
      <c r="F70" s="53" t="s">
        <v>182</v>
      </c>
      <c r="G70" s="54"/>
      <c r="H70" s="54"/>
      <c r="I70" s="55"/>
      <c r="J70" s="162"/>
    </row>
    <row r="71" spans="1:10" ht="15" customHeight="1">
      <c r="A71" s="81" t="s">
        <v>160</v>
      </c>
      <c r="B71" s="82"/>
      <c r="C71" s="82"/>
      <c r="D71" s="82"/>
      <c r="E71" s="83"/>
      <c r="F71" s="163" t="s">
        <v>190</v>
      </c>
      <c r="G71" s="164"/>
      <c r="H71" s="164"/>
      <c r="I71" s="165"/>
      <c r="J71" s="113">
        <f>ROUND(IF(AND(J64&gt;500000,J64&lt;1000001,Sheet1!G33="OT"),((J64-500000)*0.2)+12500,0),0)</f>
        <v>0</v>
      </c>
    </row>
    <row r="72" spans="1:10" ht="15.75" customHeight="1">
      <c r="A72" s="53" t="s">
        <v>125</v>
      </c>
      <c r="B72" s="54"/>
      <c r="C72" s="54"/>
      <c r="D72" s="54"/>
      <c r="E72" s="55"/>
      <c r="F72" s="132" t="s">
        <v>183</v>
      </c>
      <c r="G72" s="133"/>
      <c r="H72" s="133"/>
      <c r="I72" s="134"/>
      <c r="J72" s="113"/>
    </row>
    <row r="73" spans="1:10" ht="12.75">
      <c r="A73" s="81" t="s">
        <v>161</v>
      </c>
      <c r="B73" s="82"/>
      <c r="C73" s="82"/>
      <c r="D73" s="82"/>
      <c r="E73" s="83"/>
      <c r="F73" s="163" t="s">
        <v>191</v>
      </c>
      <c r="G73" s="164"/>
      <c r="H73" s="164"/>
      <c r="I73" s="165"/>
      <c r="J73" s="113">
        <f>ROUND(IF(AND(J64&gt;1000000,Sheet1!G33="OT"),((J64-1000000)*0.3)+112500,0),0)</f>
        <v>0</v>
      </c>
    </row>
    <row r="74" spans="1:10" ht="12.75">
      <c r="A74" s="53"/>
      <c r="B74" s="54"/>
      <c r="C74" s="54"/>
      <c r="D74" s="54"/>
      <c r="E74" s="55"/>
      <c r="F74" s="132" t="s">
        <v>184</v>
      </c>
      <c r="G74" s="133"/>
      <c r="H74" s="133"/>
      <c r="I74" s="134"/>
      <c r="J74" s="113"/>
    </row>
    <row r="75" spans="1:10" ht="39" customHeight="1">
      <c r="A75" s="173" t="s">
        <v>127</v>
      </c>
      <c r="B75" s="174"/>
      <c r="C75" s="174"/>
      <c r="D75" s="174"/>
      <c r="E75" s="174"/>
      <c r="F75" s="174"/>
      <c r="G75" s="174"/>
      <c r="H75" s="174"/>
      <c r="I75" s="174"/>
      <c r="J75" s="171"/>
    </row>
    <row r="76" spans="1:10" ht="18" customHeight="1">
      <c r="A76" s="81" t="s">
        <v>158</v>
      </c>
      <c r="B76" s="82"/>
      <c r="C76" s="82"/>
      <c r="D76" s="82"/>
      <c r="E76" s="83"/>
      <c r="F76" s="156" t="s">
        <v>79</v>
      </c>
      <c r="G76" s="157"/>
      <c r="H76" s="157"/>
      <c r="I76" s="158"/>
      <c r="J76" s="154"/>
    </row>
    <row r="77" spans="1:10" ht="16.5" customHeight="1">
      <c r="A77" s="95" t="s">
        <v>156</v>
      </c>
      <c r="B77" s="96"/>
      <c r="C77" s="96"/>
      <c r="D77" s="96"/>
      <c r="E77" s="97"/>
      <c r="F77" s="159"/>
      <c r="G77" s="160"/>
      <c r="H77" s="160"/>
      <c r="I77" s="161"/>
      <c r="J77" s="154"/>
    </row>
    <row r="78" spans="1:10" ht="16.5" customHeight="1">
      <c r="A78" s="81" t="s">
        <v>162</v>
      </c>
      <c r="B78" s="82"/>
      <c r="C78" s="82"/>
      <c r="D78" s="82"/>
      <c r="E78" s="82"/>
      <c r="F78" s="81" t="s">
        <v>189</v>
      </c>
      <c r="G78" s="82"/>
      <c r="H78" s="82"/>
      <c r="I78" s="83"/>
      <c r="J78" s="113">
        <f>ROUND(IF(AND(J64&gt;300000,J64&lt;500001,Sheet1!G33="SR"),(J64-300000)*0.05,0),0)</f>
        <v>0</v>
      </c>
    </row>
    <row r="79" spans="1:10" ht="16.5" customHeight="1">
      <c r="A79" s="53" t="s">
        <v>116</v>
      </c>
      <c r="B79" s="54"/>
      <c r="C79" s="54"/>
      <c r="D79" s="54"/>
      <c r="E79" s="54"/>
      <c r="F79" s="53" t="s">
        <v>155</v>
      </c>
      <c r="G79" s="54"/>
      <c r="H79" s="54"/>
      <c r="I79" s="55"/>
      <c r="J79" s="113"/>
    </row>
    <row r="80" spans="1:10" ht="18" customHeight="1">
      <c r="A80" s="81" t="s">
        <v>160</v>
      </c>
      <c r="B80" s="82"/>
      <c r="C80" s="82"/>
      <c r="D80" s="82"/>
      <c r="E80" s="83"/>
      <c r="F80" s="163" t="s">
        <v>192</v>
      </c>
      <c r="G80" s="164"/>
      <c r="H80" s="164"/>
      <c r="I80" s="165"/>
      <c r="J80" s="113">
        <f>ROUND(IF(AND(J64&gt;500000,J64&lt;1000001,Sheet1!G33="SR"),((J64-500000)*0.2)+10000,0),0)</f>
        <v>0</v>
      </c>
    </row>
    <row r="81" spans="1:10" ht="15.75" customHeight="1">
      <c r="A81" s="53" t="s">
        <v>125</v>
      </c>
      <c r="B81" s="54"/>
      <c r="C81" s="54"/>
      <c r="D81" s="54"/>
      <c r="E81" s="55"/>
      <c r="F81" s="132" t="s">
        <v>165</v>
      </c>
      <c r="G81" s="133"/>
      <c r="H81" s="133"/>
      <c r="I81" s="134"/>
      <c r="J81" s="113"/>
    </row>
    <row r="82" spans="1:10" ht="12.75">
      <c r="A82" s="81" t="s">
        <v>161</v>
      </c>
      <c r="B82" s="82"/>
      <c r="C82" s="82"/>
      <c r="D82" s="82"/>
      <c r="E82" s="83"/>
      <c r="F82" s="163" t="s">
        <v>193</v>
      </c>
      <c r="G82" s="164"/>
      <c r="H82" s="164"/>
      <c r="I82" s="165"/>
      <c r="J82" s="113">
        <f>ROUND(IF(AND(J64&gt;1000000,Sheet1!G33="SR"),((J64-1000000)*0.3)+110000,0),0)</f>
        <v>0</v>
      </c>
    </row>
    <row r="83" spans="1:10" ht="12.75">
      <c r="A83" s="53"/>
      <c r="B83" s="54"/>
      <c r="C83" s="54"/>
      <c r="D83" s="54"/>
      <c r="E83" s="55"/>
      <c r="F83" s="132" t="s">
        <v>166</v>
      </c>
      <c r="G83" s="133"/>
      <c r="H83" s="133"/>
      <c r="I83" s="134"/>
      <c r="J83" s="113"/>
    </row>
    <row r="84" spans="1:10" ht="33.75" customHeight="1">
      <c r="A84" s="127" t="s">
        <v>128</v>
      </c>
      <c r="B84" s="128"/>
      <c r="C84" s="128"/>
      <c r="D84" s="128"/>
      <c r="E84" s="128"/>
      <c r="F84" s="128"/>
      <c r="G84" s="128"/>
      <c r="H84" s="128"/>
      <c r="I84" s="128"/>
      <c r="J84" s="129"/>
    </row>
    <row r="85" spans="1:10" ht="19.5" customHeight="1">
      <c r="A85" s="81" t="s">
        <v>158</v>
      </c>
      <c r="B85" s="82"/>
      <c r="C85" s="82"/>
      <c r="D85" s="82"/>
      <c r="E85" s="83"/>
      <c r="F85" s="156" t="s">
        <v>79</v>
      </c>
      <c r="G85" s="157"/>
      <c r="H85" s="157"/>
      <c r="I85" s="158"/>
      <c r="J85" s="130"/>
    </row>
    <row r="86" spans="1:10" ht="15" customHeight="1">
      <c r="A86" s="53" t="s">
        <v>129</v>
      </c>
      <c r="B86" s="54"/>
      <c r="C86" s="54"/>
      <c r="D86" s="54"/>
      <c r="E86" s="55"/>
      <c r="F86" s="159"/>
      <c r="G86" s="160"/>
      <c r="H86" s="160"/>
      <c r="I86" s="161"/>
      <c r="J86" s="131"/>
    </row>
    <row r="87" spans="1:10" ht="15.75" customHeight="1">
      <c r="A87" s="81" t="s">
        <v>163</v>
      </c>
      <c r="B87" s="82"/>
      <c r="C87" s="82"/>
      <c r="D87" s="82"/>
      <c r="E87" s="82"/>
      <c r="F87" s="163" t="s">
        <v>130</v>
      </c>
      <c r="G87" s="164"/>
      <c r="H87" s="164"/>
      <c r="I87" s="165"/>
      <c r="J87" s="113">
        <f>ROUND(IF(AND(J64&gt;500000,J64&lt;1000001,Sheet1!G33="SU"),((J64-500000)*0.2),0),0)</f>
        <v>0</v>
      </c>
    </row>
    <row r="88" spans="1:10" ht="15.75" customHeight="1">
      <c r="A88" s="102" t="s">
        <v>125</v>
      </c>
      <c r="B88" s="177"/>
      <c r="C88" s="177"/>
      <c r="D88" s="177"/>
      <c r="E88" s="177"/>
      <c r="F88" s="175" t="s">
        <v>165</v>
      </c>
      <c r="G88" s="112"/>
      <c r="H88" s="112"/>
      <c r="I88" s="176"/>
      <c r="J88" s="113"/>
    </row>
    <row r="89" spans="1:10" ht="12.75">
      <c r="A89" s="81" t="s">
        <v>164</v>
      </c>
      <c r="B89" s="82"/>
      <c r="C89" s="82"/>
      <c r="D89" s="82"/>
      <c r="E89" s="83"/>
      <c r="F89" s="163" t="s">
        <v>131</v>
      </c>
      <c r="G89" s="164"/>
      <c r="H89" s="164"/>
      <c r="I89" s="165"/>
      <c r="J89" s="113">
        <f>ROUND(IF(AND(J64&gt;1000000,Sheet1!G33="SU"),((J64-1000000)*0.3)+100000,0),0)</f>
        <v>0</v>
      </c>
    </row>
    <row r="90" spans="1:10" ht="14.25" customHeight="1">
      <c r="A90" s="53"/>
      <c r="B90" s="54"/>
      <c r="C90" s="54"/>
      <c r="D90" s="54"/>
      <c r="E90" s="55"/>
      <c r="F90" s="132" t="s">
        <v>166</v>
      </c>
      <c r="G90" s="133"/>
      <c r="H90" s="133"/>
      <c r="I90" s="134"/>
      <c r="J90" s="113"/>
    </row>
    <row r="91" spans="1:10" ht="12.75">
      <c r="A91" s="11"/>
      <c r="B91" s="11"/>
      <c r="C91" s="11"/>
      <c r="D91" s="11"/>
      <c r="E91" s="11"/>
      <c r="F91" s="11"/>
      <c r="G91" s="11"/>
      <c r="H91" s="11"/>
      <c r="I91" s="11"/>
      <c r="J91" s="11"/>
    </row>
    <row r="92" spans="1:10" ht="39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</row>
    <row r="93" spans="1:10" ht="3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</row>
    <row r="94" spans="1:10" ht="17.25" customHeight="1">
      <c r="A94" s="122" t="s">
        <v>135</v>
      </c>
      <c r="B94" s="56"/>
      <c r="C94" s="56"/>
      <c r="D94" s="56"/>
      <c r="E94" s="56"/>
      <c r="F94" s="56"/>
      <c r="G94" s="56"/>
      <c r="H94" s="56"/>
      <c r="I94" s="56"/>
      <c r="J94" s="31">
        <f>SUM(J89+J87+J82+J80+J78+J73+J71+J69)</f>
        <v>0</v>
      </c>
    </row>
    <row r="95" spans="1:10" ht="17.25" customHeight="1">
      <c r="A95" s="139" t="s">
        <v>136</v>
      </c>
      <c r="B95" s="178"/>
      <c r="C95" s="178"/>
      <c r="D95" s="178"/>
      <c r="E95" s="178"/>
      <c r="F95" s="178"/>
      <c r="G95" s="178"/>
      <c r="H95" s="178"/>
      <c r="I95" s="179"/>
      <c r="J95" s="31">
        <f>IF(AND(J64&gt;250000,J64&lt;350001,Sheet1!G33="OT"),2500,IF(AND(J64&gt;250000,J64&lt;350001,Sheet1!G33="SR"),2500,0))</f>
        <v>0</v>
      </c>
    </row>
    <row r="96" spans="1:10" ht="17.25" customHeight="1">
      <c r="A96" s="139" t="s">
        <v>134</v>
      </c>
      <c r="B96" s="178"/>
      <c r="C96" s="178"/>
      <c r="D96" s="178"/>
      <c r="E96" s="178"/>
      <c r="F96" s="178"/>
      <c r="G96" s="178"/>
      <c r="H96" s="178"/>
      <c r="I96" s="179"/>
      <c r="J96" s="31">
        <f>IF(J94&gt;J95,J94-J95,0)</f>
        <v>0</v>
      </c>
    </row>
    <row r="97" spans="1:10" ht="15.75" customHeight="1">
      <c r="A97" s="56" t="s">
        <v>142</v>
      </c>
      <c r="B97" s="56"/>
      <c r="C97" s="56"/>
      <c r="D97" s="56"/>
      <c r="E97" s="56"/>
      <c r="F97" s="56"/>
      <c r="G97" s="56"/>
      <c r="H97" s="56"/>
      <c r="I97" s="56"/>
      <c r="J97" s="31">
        <f>ROUND(PRODUCT(J96*0.03),0)</f>
        <v>0</v>
      </c>
    </row>
    <row r="98" spans="1:10" ht="18" customHeight="1">
      <c r="A98" s="139" t="s">
        <v>141</v>
      </c>
      <c r="B98" s="178"/>
      <c r="C98" s="178"/>
      <c r="D98" s="178"/>
      <c r="E98" s="178"/>
      <c r="F98" s="178"/>
      <c r="G98" s="178"/>
      <c r="H98" s="178"/>
      <c r="I98" s="179"/>
      <c r="J98" s="31">
        <f>J96+J97</f>
        <v>0</v>
      </c>
    </row>
    <row r="99" spans="1:10" ht="21" customHeight="1">
      <c r="A99" s="81" t="s">
        <v>168</v>
      </c>
      <c r="B99" s="82"/>
      <c r="C99" s="82"/>
      <c r="D99" s="82"/>
      <c r="E99" s="82"/>
      <c r="F99" s="83"/>
      <c r="G99" s="56" t="s">
        <v>188</v>
      </c>
      <c r="H99" s="56"/>
      <c r="I99" s="56"/>
      <c r="J99" s="39">
        <f>Sheet1!S3+Sheet1!S4+Sheet1!S5+Sheet1!S6+Sheet1!S7+Sheet1!S8+Sheet1!S9+Sheet1!S10+Sheet1!S11</f>
        <v>0</v>
      </c>
    </row>
    <row r="100" spans="1:10" ht="16.5" customHeight="1">
      <c r="A100" s="102"/>
      <c r="B100" s="177"/>
      <c r="C100" s="177"/>
      <c r="D100" s="177"/>
      <c r="E100" s="177"/>
      <c r="F100" s="180"/>
      <c r="G100" s="181">
        <v>43070</v>
      </c>
      <c r="H100" s="56"/>
      <c r="I100" s="56"/>
      <c r="J100" s="39">
        <f>Sheet1!S12</f>
        <v>0</v>
      </c>
    </row>
    <row r="101" spans="1:10" ht="15.75" customHeight="1">
      <c r="A101" s="102"/>
      <c r="B101" s="177"/>
      <c r="C101" s="177"/>
      <c r="D101" s="177"/>
      <c r="E101" s="177"/>
      <c r="F101" s="180"/>
      <c r="G101" s="181">
        <v>43101</v>
      </c>
      <c r="H101" s="56"/>
      <c r="I101" s="56"/>
      <c r="J101" s="40">
        <f>Sheet1!S13</f>
        <v>0</v>
      </c>
    </row>
    <row r="102" spans="1:10" ht="17.25" customHeight="1">
      <c r="A102" s="53"/>
      <c r="B102" s="54"/>
      <c r="C102" s="54"/>
      <c r="D102" s="54"/>
      <c r="E102" s="54"/>
      <c r="F102" s="55"/>
      <c r="G102" s="181">
        <v>43132</v>
      </c>
      <c r="H102" s="56"/>
      <c r="I102" s="56"/>
      <c r="J102" s="40">
        <f>Sheet1!S14</f>
        <v>0</v>
      </c>
    </row>
    <row r="103" spans="1:10" ht="19.5" customHeight="1">
      <c r="A103" s="56" t="s">
        <v>169</v>
      </c>
      <c r="B103" s="56"/>
      <c r="C103" s="56"/>
      <c r="D103" s="56"/>
      <c r="E103" s="56"/>
      <c r="F103" s="56"/>
      <c r="G103" s="56"/>
      <c r="H103" s="56"/>
      <c r="I103" s="56"/>
      <c r="J103" s="40">
        <f>J98-(J99+J100+J101+J102)</f>
        <v>0</v>
      </c>
    </row>
    <row r="104" spans="1:10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1:10" ht="12.75">
      <c r="A105" s="183" t="s">
        <v>80</v>
      </c>
      <c r="B105" s="184"/>
      <c r="C105" s="184"/>
      <c r="D105" s="184"/>
      <c r="E105" s="184"/>
      <c r="F105" s="184"/>
      <c r="G105" s="184"/>
      <c r="H105" s="184"/>
      <c r="I105" s="184"/>
      <c r="J105" s="184"/>
    </row>
    <row r="106" spans="1:10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10" ht="12.75">
      <c r="A107" s="41" t="s">
        <v>81</v>
      </c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10" ht="12.75">
      <c r="A108" s="41" t="s">
        <v>118</v>
      </c>
      <c r="B108" s="11"/>
      <c r="C108" s="11"/>
      <c r="D108" s="11"/>
      <c r="E108" s="11"/>
      <c r="F108" s="11"/>
      <c r="G108" s="41" t="s">
        <v>82</v>
      </c>
      <c r="H108" s="11"/>
      <c r="I108" s="11"/>
      <c r="J108" s="11"/>
    </row>
    <row r="109" spans="1:10" ht="12.75">
      <c r="A109" s="41" t="s">
        <v>119</v>
      </c>
      <c r="B109" s="11"/>
      <c r="C109" s="11"/>
      <c r="D109" s="11"/>
      <c r="E109" s="11"/>
      <c r="F109" s="11"/>
      <c r="G109" s="11"/>
      <c r="H109" s="11"/>
      <c r="I109" s="41" t="s">
        <v>82</v>
      </c>
      <c r="J109" s="11"/>
    </row>
    <row r="110" spans="1:10" ht="12.75">
      <c r="A110" s="41" t="s">
        <v>120</v>
      </c>
      <c r="B110" s="11"/>
      <c r="C110" s="11"/>
      <c r="D110" s="11"/>
      <c r="E110" s="11">
        <f>H30</f>
        <v>0</v>
      </c>
      <c r="F110" s="41" t="s">
        <v>83</v>
      </c>
      <c r="G110" s="11"/>
      <c r="H110" s="11"/>
      <c r="I110" s="11"/>
      <c r="J110" s="11"/>
    </row>
    <row r="111" spans="1:10" ht="12.75">
      <c r="A111" s="41" t="s">
        <v>121</v>
      </c>
      <c r="B111" s="11"/>
      <c r="C111" s="11"/>
      <c r="D111" s="11"/>
      <c r="E111" s="41" t="s">
        <v>84</v>
      </c>
      <c r="F111" s="11"/>
      <c r="G111" s="11"/>
      <c r="H111" s="11"/>
      <c r="I111" s="11"/>
      <c r="J111" s="11"/>
    </row>
    <row r="112" spans="1:10" ht="12.75">
      <c r="A112" s="41" t="s">
        <v>85</v>
      </c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1:10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10" ht="12.75">
      <c r="A114" s="172" t="s">
        <v>145</v>
      </c>
      <c r="B114" s="172"/>
      <c r="C114" s="172"/>
      <c r="D114" s="172"/>
      <c r="E114" s="172"/>
      <c r="F114" s="172"/>
      <c r="G114" s="172"/>
      <c r="H114" s="172"/>
      <c r="I114" s="172"/>
      <c r="J114" s="172"/>
    </row>
    <row r="115" spans="1:10" ht="12.75">
      <c r="A115" s="111"/>
      <c r="B115" s="111"/>
      <c r="C115" s="111"/>
      <c r="D115" s="111"/>
      <c r="E115" s="111"/>
      <c r="F115" s="111"/>
      <c r="G115" s="111"/>
      <c r="H115" s="111"/>
      <c r="I115" s="111"/>
      <c r="J115" s="111"/>
    </row>
    <row r="116" spans="1:10" ht="12.75">
      <c r="A116" s="110" t="s">
        <v>146</v>
      </c>
      <c r="B116" s="111"/>
      <c r="C116" s="111"/>
      <c r="D116" s="111"/>
      <c r="E116" s="111"/>
      <c r="F116" s="111"/>
      <c r="G116" s="111"/>
      <c r="H116" s="111"/>
      <c r="I116" s="111"/>
      <c r="J116" s="111"/>
    </row>
    <row r="117" spans="1:10" ht="12.75">
      <c r="A117" s="110" t="s">
        <v>149</v>
      </c>
      <c r="B117" s="111"/>
      <c r="C117" s="111"/>
      <c r="D117" s="111"/>
      <c r="E117" s="111"/>
      <c r="F117" s="111"/>
      <c r="G117" s="111"/>
      <c r="H117" s="111"/>
      <c r="I117" s="111"/>
      <c r="J117" s="111"/>
    </row>
    <row r="118" spans="1:10" ht="12.75">
      <c r="A118" s="112" t="s">
        <v>147</v>
      </c>
      <c r="B118" s="112"/>
      <c r="C118" s="112"/>
      <c r="D118" s="112"/>
      <c r="E118" s="112"/>
      <c r="F118" s="112"/>
      <c r="G118" s="112"/>
      <c r="H118" s="112"/>
      <c r="I118" s="112"/>
      <c r="J118" s="112"/>
    </row>
    <row r="119" spans="1:10" ht="12.75">
      <c r="A119" s="112" t="s">
        <v>150</v>
      </c>
      <c r="B119" s="112"/>
      <c r="C119" s="112"/>
      <c r="D119" s="112"/>
      <c r="E119" s="112"/>
      <c r="F119" s="112"/>
      <c r="G119" s="112"/>
      <c r="H119" s="112"/>
      <c r="I119" s="112"/>
      <c r="J119" s="112"/>
    </row>
    <row r="120" spans="1:10" ht="12.75">
      <c r="A120" s="112" t="s">
        <v>148</v>
      </c>
      <c r="B120" s="112"/>
      <c r="C120" s="112"/>
      <c r="D120" s="112"/>
      <c r="E120" s="112"/>
      <c r="F120" s="112"/>
      <c r="G120" s="112"/>
      <c r="H120" s="112"/>
      <c r="I120" s="112"/>
      <c r="J120" s="112"/>
    </row>
    <row r="121" spans="1:10" ht="12.75">
      <c r="A121" s="42"/>
      <c r="B121" s="42"/>
      <c r="C121" s="42"/>
      <c r="D121" s="42"/>
      <c r="E121" s="42"/>
      <c r="F121" s="42"/>
      <c r="G121" s="42"/>
      <c r="H121" s="42"/>
      <c r="I121" s="42"/>
      <c r="J121" s="42"/>
    </row>
    <row r="122" spans="1:10" ht="12.75">
      <c r="A122" s="41" t="s">
        <v>86</v>
      </c>
      <c r="B122" s="11" t="s">
        <v>100</v>
      </c>
      <c r="C122" s="11"/>
      <c r="D122" s="11"/>
      <c r="E122" s="11"/>
      <c r="F122" s="11"/>
      <c r="G122" s="41" t="s">
        <v>88</v>
      </c>
      <c r="H122" s="11"/>
      <c r="I122" s="11"/>
      <c r="J122" s="11"/>
    </row>
    <row r="123" spans="1:10" ht="12.75">
      <c r="A123" s="41" t="s">
        <v>87</v>
      </c>
      <c r="B123" s="43">
        <f ca="1">TODAY()</f>
        <v>43122</v>
      </c>
      <c r="C123" s="11"/>
      <c r="D123" s="11"/>
      <c r="E123" s="11"/>
      <c r="F123" s="11"/>
      <c r="G123" s="41" t="s">
        <v>99</v>
      </c>
      <c r="H123" s="182">
        <f>Sheet1!F30</f>
        <v>0</v>
      </c>
      <c r="I123" s="182"/>
      <c r="J123" s="182"/>
    </row>
    <row r="124" spans="1:10" ht="12.75">
      <c r="A124" s="41"/>
      <c r="B124" s="11"/>
      <c r="C124" s="11"/>
      <c r="D124" s="11"/>
      <c r="E124" s="11"/>
      <c r="F124" s="11"/>
      <c r="G124" s="41"/>
      <c r="H124" s="11"/>
      <c r="I124" s="11"/>
      <c r="J124" s="11"/>
    </row>
    <row r="125" spans="1:10" ht="12.75">
      <c r="A125" s="41"/>
      <c r="B125" s="11"/>
      <c r="C125" s="11"/>
      <c r="D125" s="11"/>
      <c r="E125" s="11"/>
      <c r="F125" s="11"/>
      <c r="G125" s="41"/>
      <c r="H125" s="11"/>
      <c r="I125" s="11"/>
      <c r="J125" s="11"/>
    </row>
    <row r="126" spans="1:10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</row>
    <row r="127" spans="1:10" ht="12.75">
      <c r="A127" s="41" t="s">
        <v>89</v>
      </c>
      <c r="B127" s="11"/>
      <c r="C127" s="11"/>
      <c r="D127" s="11"/>
      <c r="E127" s="11"/>
      <c r="F127" s="11"/>
      <c r="G127" s="11"/>
      <c r="H127" s="11"/>
      <c r="I127" s="11"/>
      <c r="J127" s="11"/>
    </row>
    <row r="128" spans="1:10" ht="12.75">
      <c r="A128" s="41" t="s">
        <v>144</v>
      </c>
      <c r="B128" s="11"/>
      <c r="C128" s="11"/>
      <c r="D128" s="11"/>
      <c r="E128" s="11"/>
      <c r="F128" s="11"/>
      <c r="G128" s="11"/>
      <c r="H128" s="11"/>
      <c r="I128" s="11"/>
      <c r="J128" s="11"/>
    </row>
    <row r="129" spans="1:10" ht="12.75">
      <c r="A129" s="41" t="s">
        <v>90</v>
      </c>
      <c r="B129" s="11"/>
      <c r="C129" s="11"/>
      <c r="D129" s="11"/>
      <c r="E129" s="11"/>
      <c r="F129" s="11"/>
      <c r="G129" s="11"/>
      <c r="H129" s="11"/>
      <c r="I129" s="11"/>
      <c r="J129" s="11"/>
    </row>
    <row r="130" spans="1:10" ht="12.75">
      <c r="A130" s="41" t="s">
        <v>101</v>
      </c>
      <c r="B130" s="11"/>
      <c r="C130" s="11"/>
      <c r="D130" s="11"/>
      <c r="E130" s="11"/>
      <c r="F130" s="11"/>
      <c r="G130" s="11"/>
      <c r="H130" s="11"/>
      <c r="I130" s="11"/>
      <c r="J130" s="11"/>
    </row>
    <row r="131" spans="1:10" ht="12.75">
      <c r="A131" s="41" t="s">
        <v>122</v>
      </c>
      <c r="B131" s="11"/>
      <c r="C131" s="11"/>
      <c r="D131" s="11"/>
      <c r="E131" s="11"/>
      <c r="F131" s="11"/>
      <c r="G131" s="11"/>
      <c r="H131" s="11"/>
      <c r="I131" s="11"/>
      <c r="J131" s="11"/>
    </row>
    <row r="132" spans="1:10" ht="12.75">
      <c r="A132" s="41" t="s">
        <v>91</v>
      </c>
      <c r="B132" s="11"/>
      <c r="C132" s="11"/>
      <c r="D132" s="11"/>
      <c r="E132" s="11"/>
      <c r="F132" s="11"/>
      <c r="G132" s="11"/>
      <c r="H132" s="11"/>
      <c r="I132" s="11"/>
      <c r="J132" s="11"/>
    </row>
    <row r="133" spans="1:10" ht="12.75">
      <c r="A133" s="41" t="s">
        <v>92</v>
      </c>
      <c r="B133" s="11"/>
      <c r="C133" s="11"/>
      <c r="D133" s="11"/>
      <c r="E133" s="11"/>
      <c r="F133" s="11"/>
      <c r="G133" s="11"/>
      <c r="H133" s="11"/>
      <c r="I133" s="11"/>
      <c r="J133" s="11"/>
    </row>
    <row r="134" spans="1:10" ht="12.75">
      <c r="A134" s="41"/>
      <c r="B134" s="11"/>
      <c r="C134" s="11"/>
      <c r="D134" s="11"/>
      <c r="E134" s="11"/>
      <c r="F134" s="11"/>
      <c r="G134" s="11"/>
      <c r="H134" s="11"/>
      <c r="I134" s="11"/>
      <c r="J134" s="11"/>
    </row>
    <row r="135" spans="1:10" ht="12.75">
      <c r="A135" s="41" t="s">
        <v>93</v>
      </c>
      <c r="B135" s="11"/>
      <c r="C135" s="11"/>
      <c r="D135" s="11"/>
      <c r="E135" s="11"/>
      <c r="F135" s="11"/>
      <c r="G135" s="11"/>
      <c r="H135" s="11"/>
      <c r="I135" s="11"/>
      <c r="J135" s="11"/>
    </row>
    <row r="136" spans="1:10" ht="12.75">
      <c r="A136" s="41" t="s">
        <v>102</v>
      </c>
      <c r="B136" s="11"/>
      <c r="C136" s="11"/>
      <c r="D136" s="11"/>
      <c r="E136" s="11"/>
      <c r="F136" s="11"/>
      <c r="G136" s="11"/>
      <c r="H136" s="11"/>
      <c r="I136" s="11"/>
      <c r="J136" s="11"/>
    </row>
    <row r="137" spans="1:10" ht="12.75">
      <c r="A137" s="41" t="s">
        <v>103</v>
      </c>
      <c r="B137" s="11"/>
      <c r="C137" s="11"/>
      <c r="D137" s="11"/>
      <c r="E137" s="11"/>
      <c r="F137" s="11"/>
      <c r="G137" s="11"/>
      <c r="H137" s="11"/>
      <c r="I137" s="11"/>
      <c r="J137" s="11"/>
    </row>
    <row r="138" spans="1:10" ht="12.75">
      <c r="A138" s="41" t="s">
        <v>94</v>
      </c>
      <c r="B138" s="11"/>
      <c r="C138" s="11"/>
      <c r="D138" s="11"/>
      <c r="E138" s="11"/>
      <c r="F138" s="11"/>
      <c r="G138" s="11"/>
      <c r="H138" s="11"/>
      <c r="I138" s="11"/>
      <c r="J138" s="11"/>
    </row>
    <row r="154" ht="12.75">
      <c r="A154" s="9"/>
    </row>
    <row r="155" ht="12.75">
      <c r="A155" s="9"/>
    </row>
  </sheetData>
  <sheetProtection password="CBEF" sheet="1" objects="1" scenarios="1"/>
  <mergeCells count="153">
    <mergeCell ref="H123:J123"/>
    <mergeCell ref="A103:I103"/>
    <mergeCell ref="A105:J105"/>
    <mergeCell ref="G100:I100"/>
    <mergeCell ref="G101:I101"/>
    <mergeCell ref="A94:I94"/>
    <mergeCell ref="A97:I97"/>
    <mergeCell ref="G99:I99"/>
    <mergeCell ref="A99:F102"/>
    <mergeCell ref="G102:I102"/>
    <mergeCell ref="J89:J90"/>
    <mergeCell ref="F90:I90"/>
    <mergeCell ref="A95:I95"/>
    <mergeCell ref="A96:I96"/>
    <mergeCell ref="A89:E90"/>
    <mergeCell ref="F88:I88"/>
    <mergeCell ref="J87:J88"/>
    <mergeCell ref="A87:E87"/>
    <mergeCell ref="A88:E88"/>
    <mergeCell ref="A98:I98"/>
    <mergeCell ref="F89:I89"/>
    <mergeCell ref="F87:I87"/>
    <mergeCell ref="A114:J114"/>
    <mergeCell ref="A115:J115"/>
    <mergeCell ref="A75:J75"/>
    <mergeCell ref="F80:I80"/>
    <mergeCell ref="F81:I81"/>
    <mergeCell ref="F76:I77"/>
    <mergeCell ref="F82:I82"/>
    <mergeCell ref="A86:E86"/>
    <mergeCell ref="A85:E85"/>
    <mergeCell ref="F85:I86"/>
    <mergeCell ref="A80:E80"/>
    <mergeCell ref="F72:I72"/>
    <mergeCell ref="F78:I78"/>
    <mergeCell ref="A81:E81"/>
    <mergeCell ref="J80:J81"/>
    <mergeCell ref="F74:I74"/>
    <mergeCell ref="A77:E77"/>
    <mergeCell ref="J78:J79"/>
    <mergeCell ref="J73:J74"/>
    <mergeCell ref="F79:I79"/>
    <mergeCell ref="A78:E78"/>
    <mergeCell ref="A79:E79"/>
    <mergeCell ref="A76:E76"/>
    <mergeCell ref="A73:E74"/>
    <mergeCell ref="F73:I73"/>
    <mergeCell ref="J76:J77"/>
    <mergeCell ref="F71:I71"/>
    <mergeCell ref="J67:J68"/>
    <mergeCell ref="A64:I64"/>
    <mergeCell ref="A63:H63"/>
    <mergeCell ref="J71:J72"/>
    <mergeCell ref="A66:J66"/>
    <mergeCell ref="A68:E68"/>
    <mergeCell ref="F69:I69"/>
    <mergeCell ref="A72:E72"/>
    <mergeCell ref="A71:E71"/>
    <mergeCell ref="A65:J65"/>
    <mergeCell ref="A67:E67"/>
    <mergeCell ref="F67:I68"/>
    <mergeCell ref="F70:I70"/>
    <mergeCell ref="A69:E69"/>
    <mergeCell ref="J69:J70"/>
    <mergeCell ref="A70:E70"/>
    <mergeCell ref="J27:J46"/>
    <mergeCell ref="A31:G31"/>
    <mergeCell ref="A27:I27"/>
    <mergeCell ref="A38:G38"/>
    <mergeCell ref="I50:I51"/>
    <mergeCell ref="I52:I53"/>
    <mergeCell ref="A33:G33"/>
    <mergeCell ref="A30:G30"/>
    <mergeCell ref="J49:J62"/>
    <mergeCell ref="A62:H62"/>
    <mergeCell ref="A50:H50"/>
    <mergeCell ref="I60:I62"/>
    <mergeCell ref="A58:H58"/>
    <mergeCell ref="A51:H51"/>
    <mergeCell ref="A35:G35"/>
    <mergeCell ref="A37:G37"/>
    <mergeCell ref="A42:G42"/>
    <mergeCell ref="A46:G46"/>
    <mergeCell ref="A49:H49"/>
    <mergeCell ref="A1:J1"/>
    <mergeCell ref="A2:J2"/>
    <mergeCell ref="A3:J3"/>
    <mergeCell ref="A5:D5"/>
    <mergeCell ref="E5:J5"/>
    <mergeCell ref="A28:G28"/>
    <mergeCell ref="A22:H22"/>
    <mergeCell ref="J21:J24"/>
    <mergeCell ref="A8:D8"/>
    <mergeCell ref="J9:J10"/>
    <mergeCell ref="A10:I10"/>
    <mergeCell ref="E8:J8"/>
    <mergeCell ref="A6:D6"/>
    <mergeCell ref="A7:D7"/>
    <mergeCell ref="J11:J16"/>
    <mergeCell ref="A11:H11"/>
    <mergeCell ref="A13:H13"/>
    <mergeCell ref="A14:H14"/>
    <mergeCell ref="A16:I16"/>
    <mergeCell ref="A19:I19"/>
    <mergeCell ref="A17:I17"/>
    <mergeCell ref="A21:H21"/>
    <mergeCell ref="A20:I20"/>
    <mergeCell ref="E6:J6"/>
    <mergeCell ref="E7:J7"/>
    <mergeCell ref="A15:H15"/>
    <mergeCell ref="A12:H12"/>
    <mergeCell ref="A18:I18"/>
    <mergeCell ref="A9:I9"/>
    <mergeCell ref="A82:E83"/>
    <mergeCell ref="A84:J84"/>
    <mergeCell ref="J85:J86"/>
    <mergeCell ref="F83:I83"/>
    <mergeCell ref="J82:J83"/>
    <mergeCell ref="A34:G34"/>
    <mergeCell ref="I28:I45"/>
    <mergeCell ref="H38:H39"/>
    <mergeCell ref="A60:H60"/>
    <mergeCell ref="I54:I57"/>
    <mergeCell ref="A26:I26"/>
    <mergeCell ref="A59:H59"/>
    <mergeCell ref="A57:H57"/>
    <mergeCell ref="A43:G43"/>
    <mergeCell ref="A40:G40"/>
    <mergeCell ref="A36:G36"/>
    <mergeCell ref="A29:G29"/>
    <mergeCell ref="A32:G32"/>
    <mergeCell ref="A52:H52"/>
    <mergeCell ref="A44:G44"/>
    <mergeCell ref="A116:J116"/>
    <mergeCell ref="A117:J117"/>
    <mergeCell ref="A118:J118"/>
    <mergeCell ref="A119:J119"/>
    <mergeCell ref="A120:J120"/>
    <mergeCell ref="J19:J20"/>
    <mergeCell ref="I23:I24"/>
    <mergeCell ref="A53:H53"/>
    <mergeCell ref="A23:H23"/>
    <mergeCell ref="A41:G41"/>
    <mergeCell ref="A25:I25"/>
    <mergeCell ref="A39:G39"/>
    <mergeCell ref="H35:H36"/>
    <mergeCell ref="H40:H42"/>
    <mergeCell ref="A24:H24"/>
    <mergeCell ref="A61:H61"/>
    <mergeCell ref="A55:H55"/>
    <mergeCell ref="A56:H56"/>
    <mergeCell ref="A54:H54"/>
    <mergeCell ref="H45:H46"/>
  </mergeCells>
  <printOptions/>
  <pageMargins left="0.5905511811023623" right="0" top="0.5905511811023623" bottom="0.3937007874015748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reg_a1c</dc:creator>
  <cp:keywords/>
  <dc:description/>
  <cp:lastModifiedBy>C4</cp:lastModifiedBy>
  <cp:lastPrinted>2017-04-19T08:20:55Z</cp:lastPrinted>
  <dcterms:created xsi:type="dcterms:W3CDTF">2009-11-30T06:18:22Z</dcterms:created>
  <dcterms:modified xsi:type="dcterms:W3CDTF">2018-01-22T05:16:06Z</dcterms:modified>
  <cp:category/>
  <cp:version/>
  <cp:contentType/>
  <cp:contentStatus/>
</cp:coreProperties>
</file>